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Ten_skoroszyt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.foremny\Desktop\WPF\2020\uchwały\Kwiecien\Sejmik 27.04\"/>
    </mc:Choice>
  </mc:AlternateContent>
  <xr:revisionPtr revIDLastSave="0" documentId="13_ncr:1_{2963A464-62AC-4B5F-B192-2342061A0468}" xr6:coauthVersionLast="45" xr6:coauthVersionMax="45" xr10:uidLastSave="{00000000-0000-0000-0000-000000000000}"/>
  <bookViews>
    <workbookView xWindow="-120" yWindow="-120" windowWidth="29040" windowHeight="15840" tabRatio="684" xr2:uid="{00000000-000D-0000-FFFF-FFFF00000000}"/>
  </bookViews>
  <sheets>
    <sheet name="Zał. do uzasad 27.04" sheetId="123" r:id="rId1"/>
    <sheet name="Zał nr 2 do uzasad" sheetId="124" r:id="rId2"/>
  </sheets>
  <definedNames>
    <definedName name="_xlnm.Print_Area" localSheetId="1">'Zał nr 2 do uzasad'!$A$1:$AC$18</definedName>
    <definedName name="_xlnm.Print_Area" localSheetId="0">'Zał. do uzasad 27.04'!$A$1:$BE$44</definedName>
    <definedName name="_xlnm.Print_Titles" localSheetId="0">'Zał. do uzasad 27.04'!$4:$6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5" i="124" l="1"/>
  <c r="AB15" i="124"/>
  <c r="AA15" i="124"/>
  <c r="Z15" i="124"/>
  <c r="Y15" i="124"/>
  <c r="X15" i="124"/>
  <c r="W15" i="124"/>
  <c r="V15" i="124"/>
  <c r="U15" i="124"/>
  <c r="T15" i="124"/>
  <c r="S15" i="124"/>
  <c r="R15" i="124"/>
  <c r="Q15" i="124"/>
  <c r="P15" i="124"/>
  <c r="O15" i="124"/>
  <c r="N15" i="124"/>
  <c r="M15" i="124"/>
  <c r="L15" i="124"/>
  <c r="K15" i="124"/>
  <c r="J15" i="124"/>
  <c r="I15" i="124"/>
  <c r="H15" i="124"/>
  <c r="G15" i="124"/>
  <c r="F15" i="124"/>
  <c r="E15" i="124"/>
  <c r="D15" i="124"/>
  <c r="AC14" i="124"/>
  <c r="AB14" i="124"/>
  <c r="AA14" i="124"/>
  <c r="AA17" i="124" s="1"/>
  <c r="Z14" i="124"/>
  <c r="Z17" i="124" s="1"/>
  <c r="Y14" i="124"/>
  <c r="X14" i="124"/>
  <c r="W14" i="124"/>
  <c r="W17" i="124" s="1"/>
  <c r="V14" i="124"/>
  <c r="V17" i="124" s="1"/>
  <c r="U14" i="124"/>
  <c r="T14" i="124"/>
  <c r="S14" i="124"/>
  <c r="S17" i="124" s="1"/>
  <c r="R14" i="124"/>
  <c r="R17" i="124" s="1"/>
  <c r="Q14" i="124"/>
  <c r="P14" i="124"/>
  <c r="O14" i="124"/>
  <c r="O17" i="124" s="1"/>
  <c r="N14" i="124"/>
  <c r="N17" i="124" s="1"/>
  <c r="M14" i="124"/>
  <c r="L14" i="124"/>
  <c r="K14" i="124"/>
  <c r="K17" i="124" s="1"/>
  <c r="J14" i="124"/>
  <c r="J17" i="124" s="1"/>
  <c r="I14" i="124"/>
  <c r="H14" i="124"/>
  <c r="G14" i="124"/>
  <c r="F14" i="124"/>
  <c r="F17" i="124" s="1"/>
  <c r="E14" i="124"/>
  <c r="D14" i="124"/>
  <c r="AC12" i="124"/>
  <c r="AB12" i="124"/>
  <c r="AA12" i="124"/>
  <c r="Z12" i="124"/>
  <c r="Y12" i="124"/>
  <c r="X12" i="124"/>
  <c r="W12" i="124"/>
  <c r="V12" i="124"/>
  <c r="U12" i="124"/>
  <c r="T12" i="124"/>
  <c r="S12" i="124"/>
  <c r="R12" i="124"/>
  <c r="Q12" i="124"/>
  <c r="P12" i="124"/>
  <c r="O12" i="124"/>
  <c r="N12" i="124"/>
  <c r="M12" i="124"/>
  <c r="L12" i="124"/>
  <c r="K12" i="124"/>
  <c r="J12" i="124"/>
  <c r="I12" i="124"/>
  <c r="H12" i="124"/>
  <c r="G12" i="124"/>
  <c r="F12" i="124"/>
  <c r="E12" i="124"/>
  <c r="D12" i="124"/>
  <c r="AC11" i="124"/>
  <c r="AB11" i="124"/>
  <c r="AA11" i="124"/>
  <c r="Z11" i="124"/>
  <c r="Y11" i="124"/>
  <c r="X11" i="124"/>
  <c r="W11" i="124"/>
  <c r="V11" i="124"/>
  <c r="U11" i="124"/>
  <c r="T11" i="124"/>
  <c r="S11" i="124"/>
  <c r="R11" i="124"/>
  <c r="Q11" i="124"/>
  <c r="P11" i="124"/>
  <c r="O11" i="124"/>
  <c r="N11" i="124"/>
  <c r="M11" i="124"/>
  <c r="L11" i="124"/>
  <c r="K11" i="124"/>
  <c r="J11" i="124"/>
  <c r="I11" i="124"/>
  <c r="H11" i="124"/>
  <c r="G11" i="124"/>
  <c r="F11" i="124"/>
  <c r="E11" i="124"/>
  <c r="D11" i="124"/>
  <c r="G17" i="124" l="1"/>
  <c r="D17" i="124"/>
  <c r="H17" i="124"/>
  <c r="L17" i="124"/>
  <c r="P17" i="124"/>
  <c r="T17" i="124"/>
  <c r="X17" i="124"/>
  <c r="AB17" i="124"/>
  <c r="E17" i="124"/>
  <c r="I17" i="124"/>
  <c r="M17" i="124"/>
  <c r="Q17" i="124"/>
  <c r="U17" i="124"/>
  <c r="Y17" i="124"/>
  <c r="AC17" i="124"/>
  <c r="S50" i="123" l="1"/>
  <c r="S52" i="123" s="1"/>
  <c r="S51" i="123"/>
  <c r="V52" i="123"/>
  <c r="V51" i="123"/>
  <c r="Y50" i="123"/>
  <c r="V50" i="123"/>
  <c r="P29" i="123" l="1"/>
  <c r="G30" i="123"/>
  <c r="I30" i="123"/>
  <c r="J30" i="123"/>
  <c r="K30" i="123"/>
  <c r="L30" i="123"/>
  <c r="M30" i="123"/>
  <c r="O30" i="123"/>
  <c r="P30" i="123"/>
  <c r="R30" i="123"/>
  <c r="S30" i="123"/>
  <c r="U30" i="123"/>
  <c r="V30" i="123"/>
  <c r="X30" i="123"/>
  <c r="Y30" i="123"/>
  <c r="AA30" i="123"/>
  <c r="AB30" i="123"/>
  <c r="AD30" i="123"/>
  <c r="AE30" i="123"/>
  <c r="AG30" i="123"/>
  <c r="AH30" i="123"/>
  <c r="AJ30" i="123"/>
  <c r="AK30" i="123"/>
  <c r="AM30" i="123"/>
  <c r="AN30" i="123"/>
  <c r="AO30" i="123"/>
  <c r="AP30" i="123"/>
  <c r="AQ30" i="123"/>
  <c r="AR30" i="123"/>
  <c r="AS30" i="123"/>
  <c r="AT30" i="123"/>
  <c r="AU30" i="123"/>
  <c r="AV30" i="123"/>
  <c r="AW30" i="123"/>
  <c r="AX30" i="123"/>
  <c r="F30" i="123"/>
  <c r="I34" i="123" l="1"/>
  <c r="J34" i="123"/>
  <c r="L34" i="123"/>
  <c r="M34" i="123"/>
  <c r="O34" i="123"/>
  <c r="P34" i="123"/>
  <c r="R34" i="123"/>
  <c r="S34" i="123"/>
  <c r="U34" i="123"/>
  <c r="V34" i="123"/>
  <c r="X34" i="123"/>
  <c r="Y34" i="123"/>
  <c r="AA34" i="123"/>
  <c r="AB34" i="123"/>
  <c r="AD34" i="123"/>
  <c r="AE34" i="123"/>
  <c r="AG34" i="123"/>
  <c r="AH34" i="123"/>
  <c r="AJ34" i="123"/>
  <c r="AK34" i="123"/>
  <c r="AM34" i="123"/>
  <c r="AN34" i="123"/>
  <c r="AP34" i="123"/>
  <c r="AQ34" i="123"/>
  <c r="AR34" i="123"/>
  <c r="AS34" i="123"/>
  <c r="AT34" i="123"/>
  <c r="AU34" i="123"/>
  <c r="AV34" i="123"/>
  <c r="AW34" i="123"/>
  <c r="AX34" i="123"/>
  <c r="BC34" i="123"/>
  <c r="I35" i="123"/>
  <c r="J35" i="123"/>
  <c r="K35" i="123"/>
  <c r="L35" i="123"/>
  <c r="M35" i="123"/>
  <c r="O35" i="123"/>
  <c r="P35" i="123"/>
  <c r="R35" i="123"/>
  <c r="S35" i="123"/>
  <c r="U35" i="123"/>
  <c r="V35" i="123"/>
  <c r="X35" i="123"/>
  <c r="Y35" i="123"/>
  <c r="AA35" i="123"/>
  <c r="AB35" i="123"/>
  <c r="AD35" i="123"/>
  <c r="AE35" i="123"/>
  <c r="AG35" i="123"/>
  <c r="AH35" i="123"/>
  <c r="AJ35" i="123"/>
  <c r="AK35" i="123"/>
  <c r="AM35" i="123"/>
  <c r="AN35" i="123"/>
  <c r="AO35" i="123"/>
  <c r="AP35" i="123"/>
  <c r="AQ35" i="123"/>
  <c r="AR35" i="123"/>
  <c r="AS35" i="123"/>
  <c r="AT35" i="123"/>
  <c r="AU35" i="123"/>
  <c r="AV35" i="123"/>
  <c r="AW35" i="123"/>
  <c r="AX35" i="123"/>
  <c r="BC35" i="123"/>
  <c r="G34" i="123"/>
  <c r="G35" i="123"/>
  <c r="F35" i="123"/>
  <c r="F34" i="123"/>
  <c r="I29" i="123"/>
  <c r="J29" i="123"/>
  <c r="L29" i="123"/>
  <c r="M29" i="123"/>
  <c r="O29" i="123"/>
  <c r="R29" i="123"/>
  <c r="S29" i="123"/>
  <c r="U29" i="123"/>
  <c r="V29" i="123"/>
  <c r="X29" i="123"/>
  <c r="Y29" i="123"/>
  <c r="AA29" i="123"/>
  <c r="AB29" i="123"/>
  <c r="AD29" i="123"/>
  <c r="AE29" i="123"/>
  <c r="AG29" i="123"/>
  <c r="AH29" i="123"/>
  <c r="AJ29" i="123"/>
  <c r="AK29" i="123"/>
  <c r="AM29" i="123"/>
  <c r="AN29" i="123"/>
  <c r="AO29" i="123"/>
  <c r="AP29" i="123"/>
  <c r="AQ29" i="123"/>
  <c r="AR29" i="123"/>
  <c r="AS29" i="123"/>
  <c r="AT29" i="123"/>
  <c r="AU29" i="123"/>
  <c r="AV29" i="123"/>
  <c r="AW29" i="123"/>
  <c r="AX29" i="123"/>
  <c r="I33" i="123"/>
  <c r="J33" i="123"/>
  <c r="G29" i="123"/>
  <c r="BG44" i="123" l="1"/>
  <c r="BE42" i="123"/>
  <c r="BD42" i="123"/>
  <c r="BC42" i="123"/>
  <c r="BB42" i="123"/>
  <c r="BA42" i="123"/>
  <c r="AZ42" i="123"/>
  <c r="AY42" i="123"/>
  <c r="AX42" i="123"/>
  <c r="AW42" i="123"/>
  <c r="AV42" i="123"/>
  <c r="AU42" i="123"/>
  <c r="AT42" i="123"/>
  <c r="AS42" i="123"/>
  <c r="AR42" i="123"/>
  <c r="AQ42" i="123"/>
  <c r="AP42" i="123"/>
  <c r="AO42" i="123"/>
  <c r="AN42" i="123"/>
  <c r="AM42" i="123"/>
  <c r="AL42" i="123"/>
  <c r="AK42" i="123"/>
  <c r="AJ42" i="123"/>
  <c r="AI42" i="123"/>
  <c r="AH42" i="123"/>
  <c r="AG42" i="123"/>
  <c r="AF42" i="123"/>
  <c r="AE42" i="123"/>
  <c r="AD42" i="123"/>
  <c r="AC42" i="123"/>
  <c r="AB42" i="123"/>
  <c r="AA42" i="123"/>
  <c r="Z42" i="123"/>
  <c r="Y42" i="123"/>
  <c r="X42" i="123"/>
  <c r="W42" i="123"/>
  <c r="V42" i="123"/>
  <c r="U42" i="123"/>
  <c r="T42" i="123"/>
  <c r="S42" i="123"/>
  <c r="R42" i="123"/>
  <c r="Q42" i="123"/>
  <c r="P42" i="123"/>
  <c r="O42" i="123"/>
  <c r="N42" i="123"/>
  <c r="M42" i="123"/>
  <c r="L42" i="123"/>
  <c r="K42" i="123"/>
  <c r="J42" i="123"/>
  <c r="I42" i="123"/>
  <c r="H42" i="123"/>
  <c r="BG42" i="123" s="1"/>
  <c r="G42" i="123"/>
  <c r="F42" i="123"/>
  <c r="BE41" i="123"/>
  <c r="BD41" i="123"/>
  <c r="BC41" i="123"/>
  <c r="BB41" i="123"/>
  <c r="BA41" i="123"/>
  <c r="AZ41" i="123"/>
  <c r="AY41" i="123"/>
  <c r="AX41" i="123"/>
  <c r="AW41" i="123"/>
  <c r="AV41" i="123"/>
  <c r="AU41" i="123"/>
  <c r="AT41" i="123"/>
  <c r="AS41" i="123"/>
  <c r="AR41" i="123"/>
  <c r="AQ41" i="123"/>
  <c r="AP41" i="123"/>
  <c r="AO41" i="123"/>
  <c r="AN41" i="123"/>
  <c r="AM41" i="123"/>
  <c r="AL41" i="123"/>
  <c r="AK41" i="123"/>
  <c r="AJ41" i="123"/>
  <c r="AI41" i="123"/>
  <c r="AH41" i="123"/>
  <c r="AG41" i="123"/>
  <c r="AF41" i="123"/>
  <c r="AE41" i="123"/>
  <c r="AD41" i="123"/>
  <c r="AC41" i="123"/>
  <c r="AB41" i="123"/>
  <c r="AA41" i="123"/>
  <c r="Z41" i="123"/>
  <c r="Y41" i="123"/>
  <c r="X41" i="123"/>
  <c r="W41" i="123"/>
  <c r="V41" i="123"/>
  <c r="U41" i="123"/>
  <c r="T41" i="123"/>
  <c r="S41" i="123"/>
  <c r="R41" i="123"/>
  <c r="Q41" i="123"/>
  <c r="P41" i="123"/>
  <c r="O41" i="123"/>
  <c r="N41" i="123"/>
  <c r="M41" i="123"/>
  <c r="L41" i="123"/>
  <c r="K41" i="123"/>
  <c r="J41" i="123"/>
  <c r="I41" i="123"/>
  <c r="H41" i="123"/>
  <c r="BG41" i="123" s="1"/>
  <c r="G41" i="123"/>
  <c r="F41" i="123"/>
  <c r="AW40" i="123"/>
  <c r="AU40" i="123"/>
  <c r="AM40" i="123"/>
  <c r="S40" i="123"/>
  <c r="M40" i="123"/>
  <c r="L40" i="123"/>
  <c r="I40" i="123"/>
  <c r="G40" i="123"/>
  <c r="AR39" i="123"/>
  <c r="V39" i="123"/>
  <c r="R39" i="123"/>
  <c r="M39" i="123"/>
  <c r="L39" i="123"/>
  <c r="BG37" i="123"/>
  <c r="BG36" i="123"/>
  <c r="AV40" i="123"/>
  <c r="AS40" i="123"/>
  <c r="AR40" i="123"/>
  <c r="AN40" i="123"/>
  <c r="AJ40" i="123"/>
  <c r="AB40" i="123"/>
  <c r="Y40" i="123"/>
  <c r="X40" i="123"/>
  <c r="V40" i="123"/>
  <c r="U40" i="123"/>
  <c r="P40" i="123"/>
  <c r="AX39" i="123"/>
  <c r="AW39" i="123"/>
  <c r="AU39" i="123"/>
  <c r="AT39" i="123"/>
  <c r="AS39" i="123"/>
  <c r="AQ39" i="123"/>
  <c r="AP39" i="123"/>
  <c r="AM39" i="123"/>
  <c r="AK39" i="123"/>
  <c r="AH39" i="123"/>
  <c r="AG39" i="123"/>
  <c r="AD39" i="123"/>
  <c r="Y39" i="123"/>
  <c r="U39" i="123"/>
  <c r="I39" i="123"/>
  <c r="G39" i="123"/>
  <c r="BG32" i="123"/>
  <c r="BG31" i="123"/>
  <c r="AQ40" i="123"/>
  <c r="AG40" i="123"/>
  <c r="AE40" i="123"/>
  <c r="AA40" i="123"/>
  <c r="O40" i="123"/>
  <c r="K40" i="123"/>
  <c r="AV39" i="123"/>
  <c r="AN39" i="123"/>
  <c r="AJ39" i="123"/>
  <c r="AB39" i="123"/>
  <c r="X39" i="123"/>
  <c r="P39" i="123"/>
  <c r="F29" i="123"/>
  <c r="BC28" i="123"/>
  <c r="BB28" i="123"/>
  <c r="AX28" i="123"/>
  <c r="AW28" i="123"/>
  <c r="AV28" i="123"/>
  <c r="AU28" i="123"/>
  <c r="AT28" i="123"/>
  <c r="AS28" i="123"/>
  <c r="AR28" i="123"/>
  <c r="AQ28" i="123"/>
  <c r="AP28" i="123"/>
  <c r="AO28" i="123"/>
  <c r="AN28" i="123"/>
  <c r="AM28" i="123"/>
  <c r="AK28" i="123"/>
  <c r="AJ28" i="123"/>
  <c r="AH28" i="123"/>
  <c r="AG28" i="123"/>
  <c r="AE28" i="123"/>
  <c r="AD28" i="123"/>
  <c r="AB28" i="123"/>
  <c r="AA28" i="123"/>
  <c r="Y28" i="123"/>
  <c r="X28" i="123"/>
  <c r="V28" i="123"/>
  <c r="U28" i="123"/>
  <c r="S28" i="123"/>
  <c r="R28" i="123"/>
  <c r="P28" i="123"/>
  <c r="O28" i="123"/>
  <c r="M28" i="123"/>
  <c r="L28" i="123"/>
  <c r="G28" i="123"/>
  <c r="F28" i="123"/>
  <c r="BD27" i="123"/>
  <c r="AZ27" i="123"/>
  <c r="AY27" i="123"/>
  <c r="BF27" i="123" s="1"/>
  <c r="AL27" i="123"/>
  <c r="AL35" i="123" s="1"/>
  <c r="AI27" i="123"/>
  <c r="AI35" i="123" s="1"/>
  <c r="AF27" i="123"/>
  <c r="AF35" i="123" s="1"/>
  <c r="AC27" i="123"/>
  <c r="Z27" i="123"/>
  <c r="W27" i="123"/>
  <c r="T27" i="123"/>
  <c r="Q27" i="123"/>
  <c r="N27" i="123"/>
  <c r="H27" i="123"/>
  <c r="BD26" i="123"/>
  <c r="BD28" i="123" s="1"/>
  <c r="AZ26" i="123"/>
  <c r="AY26" i="123"/>
  <c r="AL26" i="123"/>
  <c r="AL28" i="123" s="1"/>
  <c r="AI26" i="123"/>
  <c r="AI28" i="123" s="1"/>
  <c r="AF26" i="123"/>
  <c r="AC26" i="123"/>
  <c r="Z26" i="123"/>
  <c r="W26" i="123"/>
  <c r="W28" i="123" s="1"/>
  <c r="T26" i="123"/>
  <c r="Q26" i="123"/>
  <c r="N26" i="123"/>
  <c r="N28" i="123" s="1"/>
  <c r="H26" i="123"/>
  <c r="H28" i="123" s="1"/>
  <c r="BC25" i="123"/>
  <c r="BB25" i="123"/>
  <c r="AX25" i="123"/>
  <c r="AW25" i="123"/>
  <c r="AV25" i="123"/>
  <c r="AU25" i="123"/>
  <c r="AT25" i="123"/>
  <c r="AS25" i="123"/>
  <c r="AR25" i="123"/>
  <c r="AQ25" i="123"/>
  <c r="AP25" i="123"/>
  <c r="AO25" i="123"/>
  <c r="AN25" i="123"/>
  <c r="AM25" i="123"/>
  <c r="AL25" i="123"/>
  <c r="AK25" i="123"/>
  <c r="AJ25" i="123"/>
  <c r="AI25" i="123"/>
  <c r="AH25" i="123"/>
  <c r="AG25" i="123"/>
  <c r="AF25" i="123"/>
  <c r="AE25" i="123"/>
  <c r="AD25" i="123"/>
  <c r="AC25" i="123"/>
  <c r="AB25" i="123"/>
  <c r="AA25" i="123"/>
  <c r="Z25" i="123"/>
  <c r="Y25" i="123"/>
  <c r="X25" i="123"/>
  <c r="V25" i="123"/>
  <c r="U25" i="123"/>
  <c r="S25" i="123"/>
  <c r="R25" i="123"/>
  <c r="P25" i="123"/>
  <c r="O25" i="123"/>
  <c r="M25" i="123"/>
  <c r="L25" i="123"/>
  <c r="G25" i="123"/>
  <c r="F25" i="123"/>
  <c r="BD24" i="123"/>
  <c r="BD25" i="123" s="1"/>
  <c r="AZ24" i="123"/>
  <c r="AZ25" i="123" s="1"/>
  <c r="AY24" i="123"/>
  <c r="AY25" i="123" s="1"/>
  <c r="BF25" i="123" s="1"/>
  <c r="W24" i="123"/>
  <c r="W25" i="123" s="1"/>
  <c r="T24" i="123"/>
  <c r="T25" i="123" s="1"/>
  <c r="Q24" i="123"/>
  <c r="Q25" i="123" s="1"/>
  <c r="N24" i="123"/>
  <c r="H24" i="123"/>
  <c r="H25" i="123" s="1"/>
  <c r="BC23" i="123"/>
  <c r="AX23" i="123"/>
  <c r="AW23" i="123"/>
  <c r="AV23" i="123"/>
  <c r="AU23" i="123"/>
  <c r="AT23" i="123"/>
  <c r="AS23" i="123"/>
  <c r="AR23" i="123"/>
  <c r="AQ23" i="123"/>
  <c r="AP23" i="123"/>
  <c r="AO23" i="123"/>
  <c r="AN23" i="123"/>
  <c r="AM23" i="123"/>
  <c r="AL23" i="123"/>
  <c r="AK23" i="123"/>
  <c r="AJ23" i="123"/>
  <c r="AI23" i="123"/>
  <c r="AH23" i="123"/>
  <c r="AG23" i="123"/>
  <c r="AE23" i="123"/>
  <c r="AD23" i="123"/>
  <c r="AB23" i="123"/>
  <c r="AA23" i="123"/>
  <c r="Y23" i="123"/>
  <c r="X23" i="123"/>
  <c r="V23" i="123"/>
  <c r="U23" i="123"/>
  <c r="S23" i="123"/>
  <c r="R23" i="123"/>
  <c r="P23" i="123"/>
  <c r="O23" i="123"/>
  <c r="M23" i="123"/>
  <c r="L23" i="123"/>
  <c r="J23" i="123"/>
  <c r="I23" i="123"/>
  <c r="G23" i="123"/>
  <c r="F23" i="123"/>
  <c r="BD22" i="123"/>
  <c r="AZ22" i="123"/>
  <c r="AY22" i="123"/>
  <c r="BF22" i="123" s="1"/>
  <c r="T22" i="123"/>
  <c r="Q22" i="123"/>
  <c r="N22" i="123"/>
  <c r="K22" i="123"/>
  <c r="H22" i="123"/>
  <c r="BB21" i="123"/>
  <c r="AZ21" i="123"/>
  <c r="AZ23" i="123" s="1"/>
  <c r="AY21" i="123"/>
  <c r="AF21" i="123"/>
  <c r="AF23" i="123" s="1"/>
  <c r="AC21" i="123"/>
  <c r="AC23" i="123" s="1"/>
  <c r="Z21" i="123"/>
  <c r="Z23" i="123" s="1"/>
  <c r="W21" i="123"/>
  <c r="W23" i="123" s="1"/>
  <c r="T21" i="123"/>
  <c r="Q21" i="123"/>
  <c r="N21" i="123"/>
  <c r="N23" i="123" s="1"/>
  <c r="K21" i="123"/>
  <c r="H21" i="123"/>
  <c r="BC20" i="123"/>
  <c r="BB20" i="123"/>
  <c r="AX20" i="123"/>
  <c r="AW20" i="123"/>
  <c r="AV20" i="123"/>
  <c r="AU20" i="123"/>
  <c r="AT20" i="123"/>
  <c r="AS20" i="123"/>
  <c r="AR20" i="123"/>
  <c r="AQ20" i="123"/>
  <c r="AP20" i="123"/>
  <c r="AO20" i="123"/>
  <c r="AN20" i="123"/>
  <c r="AM20" i="123"/>
  <c r="AK20" i="123"/>
  <c r="AJ20" i="123"/>
  <c r="AH20" i="123"/>
  <c r="AG20" i="123"/>
  <c r="AE20" i="123"/>
  <c r="AD20" i="123"/>
  <c r="AB20" i="123"/>
  <c r="AA20" i="123"/>
  <c r="Y20" i="123"/>
  <c r="X20" i="123"/>
  <c r="V20" i="123"/>
  <c r="U20" i="123"/>
  <c r="S20" i="123"/>
  <c r="R20" i="123"/>
  <c r="P20" i="123"/>
  <c r="O20" i="123"/>
  <c r="M20" i="123"/>
  <c r="L20" i="123"/>
  <c r="G20" i="123"/>
  <c r="F20" i="123"/>
  <c r="BD19" i="123"/>
  <c r="AZ19" i="123"/>
  <c r="AY19" i="123"/>
  <c r="AL19" i="123"/>
  <c r="AI19" i="123"/>
  <c r="AF19" i="123"/>
  <c r="AC19" i="123"/>
  <c r="Z19" i="123"/>
  <c r="W19" i="123"/>
  <c r="T19" i="123"/>
  <c r="Q19" i="123"/>
  <c r="N19" i="123"/>
  <c r="H19" i="123"/>
  <c r="BD18" i="123"/>
  <c r="BD20" i="123" s="1"/>
  <c r="AZ18" i="123"/>
  <c r="AY18" i="123"/>
  <c r="AL18" i="123"/>
  <c r="AI18" i="123"/>
  <c r="AF18" i="123"/>
  <c r="AC18" i="123"/>
  <c r="Z18" i="123"/>
  <c r="W18" i="123"/>
  <c r="T18" i="123"/>
  <c r="T20" i="123" s="1"/>
  <c r="Q18" i="123"/>
  <c r="N18" i="123"/>
  <c r="H18" i="123"/>
  <c r="AX17" i="123"/>
  <c r="AW17" i="123"/>
  <c r="AV17" i="123"/>
  <c r="AU17" i="123"/>
  <c r="AT17" i="123"/>
  <c r="AS17" i="123"/>
  <c r="AR17" i="123"/>
  <c r="AQ17" i="123"/>
  <c r="AP17" i="123"/>
  <c r="AO17" i="123"/>
  <c r="AN17" i="123"/>
  <c r="AM17" i="123"/>
  <c r="AK17" i="123"/>
  <c r="AJ17" i="123"/>
  <c r="AH17" i="123"/>
  <c r="AG17" i="123"/>
  <c r="AE17" i="123"/>
  <c r="AD17" i="123"/>
  <c r="AB17" i="123"/>
  <c r="AA17" i="123"/>
  <c r="Y17" i="123"/>
  <c r="X17" i="123"/>
  <c r="V17" i="123"/>
  <c r="U17" i="123"/>
  <c r="S17" i="123"/>
  <c r="R17" i="123"/>
  <c r="P17" i="123"/>
  <c r="O17" i="123"/>
  <c r="M17" i="123"/>
  <c r="L17" i="123"/>
  <c r="G17" i="123"/>
  <c r="F17" i="123"/>
  <c r="BC16" i="123"/>
  <c r="BC30" i="123" s="1"/>
  <c r="BC40" i="123" s="1"/>
  <c r="BB16" i="123"/>
  <c r="AZ16" i="123"/>
  <c r="AY16" i="123"/>
  <c r="BF16" i="123" s="1"/>
  <c r="AL16" i="123"/>
  <c r="AI16" i="123"/>
  <c r="AF16" i="123"/>
  <c r="AC16" i="123"/>
  <c r="AC30" i="123" s="1"/>
  <c r="Z16" i="123"/>
  <c r="W16" i="123"/>
  <c r="T16" i="123"/>
  <c r="Q16" i="123"/>
  <c r="N16" i="123"/>
  <c r="H16" i="123"/>
  <c r="BC15" i="123"/>
  <c r="BC29" i="123" s="1"/>
  <c r="BB15" i="123"/>
  <c r="AZ15" i="123"/>
  <c r="AY15" i="123"/>
  <c r="AL15" i="123"/>
  <c r="AL17" i="123" s="1"/>
  <c r="AI15" i="123"/>
  <c r="AI17" i="123" s="1"/>
  <c r="AF15" i="123"/>
  <c r="AC15" i="123"/>
  <c r="Z15" i="123"/>
  <c r="W15" i="123"/>
  <c r="T15" i="123"/>
  <c r="Q15" i="123"/>
  <c r="N15" i="123"/>
  <c r="H15" i="123"/>
  <c r="H17" i="123" s="1"/>
  <c r="BC14" i="123"/>
  <c r="BB14" i="123"/>
  <c r="AX14" i="123"/>
  <c r="AX33" i="123" s="1"/>
  <c r="AW14" i="123"/>
  <c r="AV14" i="123"/>
  <c r="AU14" i="123"/>
  <c r="AT14" i="123"/>
  <c r="AT33" i="123" s="1"/>
  <c r="AS14" i="123"/>
  <c r="AR14" i="123"/>
  <c r="AQ14" i="123"/>
  <c r="AP14" i="123"/>
  <c r="AP33" i="123" s="1"/>
  <c r="AO14" i="123"/>
  <c r="AN14" i="123"/>
  <c r="AM14" i="123"/>
  <c r="AL14" i="123"/>
  <c r="AK14" i="123"/>
  <c r="AJ14" i="123"/>
  <c r="AI14" i="123"/>
  <c r="AH14" i="123"/>
  <c r="AG14" i="123"/>
  <c r="AG33" i="123" s="1"/>
  <c r="AF14" i="123"/>
  <c r="AE14" i="123"/>
  <c r="AE33" i="123" s="1"/>
  <c r="AD14" i="123"/>
  <c r="AC14" i="123"/>
  <c r="AB14" i="123"/>
  <c r="AA14" i="123"/>
  <c r="Y14" i="123"/>
  <c r="X14" i="123"/>
  <c r="V14" i="123"/>
  <c r="U14" i="123"/>
  <c r="S14" i="123"/>
  <c r="R14" i="123"/>
  <c r="P14" i="123"/>
  <c r="O14" i="123"/>
  <c r="M14" i="123"/>
  <c r="L14" i="123"/>
  <c r="L33" i="123" s="1"/>
  <c r="G14" i="123"/>
  <c r="G33" i="123" s="1"/>
  <c r="F14" i="123"/>
  <c r="BD13" i="123"/>
  <c r="AZ13" i="123"/>
  <c r="AY13" i="123"/>
  <c r="BF13" i="123" s="1"/>
  <c r="Z13" i="123"/>
  <c r="Z30" i="123" s="1"/>
  <c r="W13" i="123"/>
  <c r="T13" i="123"/>
  <c r="Q13" i="123"/>
  <c r="N13" i="123"/>
  <c r="N30" i="123" s="1"/>
  <c r="H13" i="123"/>
  <c r="BC12" i="123"/>
  <c r="AX12" i="123"/>
  <c r="AW12" i="123"/>
  <c r="AV12" i="123"/>
  <c r="AU12" i="123"/>
  <c r="AT12" i="123"/>
  <c r="AS12" i="123"/>
  <c r="AR12" i="123"/>
  <c r="AQ12" i="123"/>
  <c r="AP12" i="123"/>
  <c r="AN12" i="123"/>
  <c r="AM12" i="123"/>
  <c r="AK12" i="123"/>
  <c r="AJ12" i="123"/>
  <c r="AH12" i="123"/>
  <c r="AG12" i="123"/>
  <c r="AE12" i="123"/>
  <c r="AD12" i="123"/>
  <c r="AB12" i="123"/>
  <c r="AA12" i="123"/>
  <c r="Y12" i="123"/>
  <c r="X12" i="123"/>
  <c r="V12" i="123"/>
  <c r="U12" i="123"/>
  <c r="S12" i="123"/>
  <c r="R12" i="123"/>
  <c r="P12" i="123"/>
  <c r="O12" i="123"/>
  <c r="M12" i="123"/>
  <c r="L12" i="123"/>
  <c r="J12" i="123"/>
  <c r="I12" i="123"/>
  <c r="G12" i="123"/>
  <c r="F12" i="123"/>
  <c r="BB11" i="123"/>
  <c r="BB35" i="123" s="1"/>
  <c r="AZ11" i="123"/>
  <c r="AY11" i="123"/>
  <c r="BF11" i="123" s="1"/>
  <c r="AC11" i="123"/>
  <c r="Z11" i="123"/>
  <c r="Z12" i="123" s="1"/>
  <c r="W11" i="123"/>
  <c r="T11" i="123"/>
  <c r="Q11" i="123"/>
  <c r="N11" i="123"/>
  <c r="BA11" i="123" s="1"/>
  <c r="H11" i="123"/>
  <c r="BB10" i="123"/>
  <c r="BB34" i="123" s="1"/>
  <c r="AZ10" i="123"/>
  <c r="AZ12" i="123" s="1"/>
  <c r="AY10" i="123"/>
  <c r="AO10" i="123"/>
  <c r="AO12" i="123" s="1"/>
  <c r="AL10" i="123"/>
  <c r="AL12" i="123" s="1"/>
  <c r="AI10" i="123"/>
  <c r="AF10" i="123"/>
  <c r="AF12" i="123" s="1"/>
  <c r="AC10" i="123"/>
  <c r="Z10" i="123"/>
  <c r="W10" i="123"/>
  <c r="W12" i="123" s="1"/>
  <c r="T10" i="123"/>
  <c r="T12" i="123" s="1"/>
  <c r="Q10" i="123"/>
  <c r="N10" i="123"/>
  <c r="K10" i="123"/>
  <c r="H10" i="123"/>
  <c r="H12" i="123" s="1"/>
  <c r="BC9" i="123"/>
  <c r="BC38" i="123" s="1"/>
  <c r="BB9" i="123"/>
  <c r="AX9" i="123"/>
  <c r="AW9" i="123"/>
  <c r="AV9" i="123"/>
  <c r="AU9" i="123"/>
  <c r="AT9" i="123"/>
  <c r="AS9" i="123"/>
  <c r="AR9" i="123"/>
  <c r="AQ9" i="123"/>
  <c r="AP9" i="123"/>
  <c r="AN9" i="123"/>
  <c r="AM9" i="123"/>
  <c r="AK9" i="123"/>
  <c r="AK38" i="123" s="1"/>
  <c r="AJ9" i="123"/>
  <c r="AH9" i="123"/>
  <c r="AG9" i="123"/>
  <c r="AE9" i="123"/>
  <c r="AD9" i="123"/>
  <c r="AB9" i="123"/>
  <c r="AA9" i="123"/>
  <c r="Y9" i="123"/>
  <c r="X9" i="123"/>
  <c r="V9" i="123"/>
  <c r="U9" i="123"/>
  <c r="S9" i="123"/>
  <c r="R9" i="123"/>
  <c r="R38" i="123" s="1"/>
  <c r="P9" i="123"/>
  <c r="O9" i="123"/>
  <c r="M9" i="123"/>
  <c r="M38" i="123" s="1"/>
  <c r="L9" i="123"/>
  <c r="L38" i="123" s="1"/>
  <c r="J9" i="123"/>
  <c r="I9" i="123"/>
  <c r="G9" i="123"/>
  <c r="F9" i="123"/>
  <c r="F38" i="123" s="1"/>
  <c r="BD8" i="123"/>
  <c r="AZ8" i="123"/>
  <c r="AY8" i="123"/>
  <c r="BF8" i="123" s="1"/>
  <c r="AC8" i="123"/>
  <c r="AC35" i="123" s="1"/>
  <c r="Z8" i="123"/>
  <c r="W8" i="123"/>
  <c r="W35" i="123" s="1"/>
  <c r="T8" i="123"/>
  <c r="T35" i="123" s="1"/>
  <c r="Q8" i="123"/>
  <c r="Q35" i="123" s="1"/>
  <c r="N8" i="123"/>
  <c r="H8" i="123"/>
  <c r="H35" i="123" s="1"/>
  <c r="BD7" i="123"/>
  <c r="AZ7" i="123"/>
  <c r="AZ34" i="123" s="1"/>
  <c r="AY7" i="123"/>
  <c r="AY9" i="123" s="1"/>
  <c r="AO7" i="123"/>
  <c r="AO34" i="123" s="1"/>
  <c r="AL7" i="123"/>
  <c r="AI7" i="123"/>
  <c r="AI34" i="123" s="1"/>
  <c r="AF7" i="123"/>
  <c r="AC7" i="123"/>
  <c r="Z7" i="123"/>
  <c r="Z34" i="123" s="1"/>
  <c r="W7" i="123"/>
  <c r="T7" i="123"/>
  <c r="Q7" i="123"/>
  <c r="N7" i="123"/>
  <c r="N34" i="123" s="1"/>
  <c r="K7" i="123"/>
  <c r="K34" i="123" s="1"/>
  <c r="H7" i="123"/>
  <c r="Q34" i="123" l="1"/>
  <c r="N29" i="123"/>
  <c r="Z29" i="123"/>
  <c r="AL29" i="123"/>
  <c r="BA19" i="123"/>
  <c r="H34" i="123"/>
  <c r="AF34" i="123"/>
  <c r="O38" i="123"/>
  <c r="U38" i="123"/>
  <c r="AG38" i="123"/>
  <c r="AR38" i="123"/>
  <c r="U33" i="123"/>
  <c r="AA33" i="123"/>
  <c r="AM33" i="123"/>
  <c r="AQ33" i="123"/>
  <c r="AU33" i="123"/>
  <c r="Q29" i="123"/>
  <c r="AC29" i="123"/>
  <c r="T34" i="123"/>
  <c r="J38" i="123"/>
  <c r="P38" i="123"/>
  <c r="V38" i="123"/>
  <c r="AB38" i="123"/>
  <c r="AH38" i="123"/>
  <c r="V33" i="123"/>
  <c r="AB33" i="123"/>
  <c r="T28" i="123"/>
  <c r="AF28" i="123"/>
  <c r="AZ28" i="123"/>
  <c r="AA43" i="123"/>
  <c r="AA38" i="123"/>
  <c r="N12" i="123"/>
  <c r="H14" i="123"/>
  <c r="H30" i="123"/>
  <c r="K29" i="123"/>
  <c r="K39" i="123" s="1"/>
  <c r="K33" i="123"/>
  <c r="AY35" i="123"/>
  <c r="AV43" i="123"/>
  <c r="AV38" i="123"/>
  <c r="BD11" i="123"/>
  <c r="M33" i="123"/>
  <c r="AJ33" i="123"/>
  <c r="AN33" i="123"/>
  <c r="AV33" i="123"/>
  <c r="AY29" i="123"/>
  <c r="AC9" i="123"/>
  <c r="AC38" i="123" s="1"/>
  <c r="AC34" i="123"/>
  <c r="AZ9" i="123"/>
  <c r="AZ38" i="123" s="1"/>
  <c r="AZ35" i="123"/>
  <c r="G38" i="123"/>
  <c r="X43" i="123"/>
  <c r="X38" i="123"/>
  <c r="AD38" i="123"/>
  <c r="AI9" i="123"/>
  <c r="AN38" i="123"/>
  <c r="AS38" i="123"/>
  <c r="AW38" i="123"/>
  <c r="Q12" i="123"/>
  <c r="AC12" i="123"/>
  <c r="BD10" i="123"/>
  <c r="BD12" i="123" s="1"/>
  <c r="BB12" i="123"/>
  <c r="Q14" i="123"/>
  <c r="Q30" i="123"/>
  <c r="AY14" i="123"/>
  <c r="AY30" i="123"/>
  <c r="F33" i="123"/>
  <c r="N14" i="123"/>
  <c r="S33" i="123"/>
  <c r="Y33" i="123"/>
  <c r="AK33" i="123"/>
  <c r="AO33" i="123"/>
  <c r="AS33" i="123"/>
  <c r="AW33" i="123"/>
  <c r="BD14" i="123"/>
  <c r="AC17" i="123"/>
  <c r="W17" i="123"/>
  <c r="AI30" i="123"/>
  <c r="AI40" i="123" s="1"/>
  <c r="BD16" i="123"/>
  <c r="BD30" i="123" s="1"/>
  <c r="BB30" i="123"/>
  <c r="T29" i="123"/>
  <c r="AF29" i="123"/>
  <c r="AZ29" i="123"/>
  <c r="AZ39" i="123" s="1"/>
  <c r="AF20" i="123"/>
  <c r="BB29" i="123"/>
  <c r="W34" i="123"/>
  <c r="W39" i="123" s="1"/>
  <c r="AQ43" i="123"/>
  <c r="AQ38" i="123"/>
  <c r="AU43" i="123"/>
  <c r="AU38" i="123"/>
  <c r="W14" i="123"/>
  <c r="W30" i="123"/>
  <c r="P43" i="123"/>
  <c r="P33" i="123"/>
  <c r="AL9" i="123"/>
  <c r="AL38" i="123" s="1"/>
  <c r="AL34" i="123"/>
  <c r="AL39" i="123" s="1"/>
  <c r="K9" i="123"/>
  <c r="AM43" i="123"/>
  <c r="AM38" i="123"/>
  <c r="BB38" i="123"/>
  <c r="R33" i="123"/>
  <c r="X33" i="123"/>
  <c r="AR33" i="123"/>
  <c r="AF30" i="123"/>
  <c r="AY34" i="123"/>
  <c r="N35" i="123"/>
  <c r="N40" i="123" s="1"/>
  <c r="Z35" i="123"/>
  <c r="Z40" i="123" s="1"/>
  <c r="BD35" i="123"/>
  <c r="I38" i="123"/>
  <c r="S38" i="123"/>
  <c r="Y38" i="123"/>
  <c r="AE43" i="123"/>
  <c r="AE38" i="123"/>
  <c r="AJ38" i="123"/>
  <c r="AP38" i="123"/>
  <c r="AT38" i="123"/>
  <c r="AX38" i="123"/>
  <c r="T14" i="123"/>
  <c r="T30" i="123"/>
  <c r="AZ14" i="123"/>
  <c r="AZ30" i="123"/>
  <c r="O33" i="123"/>
  <c r="Z14" i="123"/>
  <c r="AD33" i="123"/>
  <c r="AH33" i="123"/>
  <c r="BF14" i="123"/>
  <c r="T17" i="123"/>
  <c r="AF17" i="123"/>
  <c r="AF33" i="123" s="1"/>
  <c r="AZ17" i="123"/>
  <c r="N17" i="123"/>
  <c r="Z17" i="123"/>
  <c r="AL30" i="123"/>
  <c r="AL40" i="123" s="1"/>
  <c r="H29" i="123"/>
  <c r="W29" i="123"/>
  <c r="AI29" i="123"/>
  <c r="AI39" i="123" s="1"/>
  <c r="AZ20" i="123"/>
  <c r="AC28" i="123"/>
  <c r="Z28" i="123"/>
  <c r="BE19" i="123"/>
  <c r="BG19" i="123" s="1"/>
  <c r="N39" i="123"/>
  <c r="N9" i="123"/>
  <c r="BA7" i="123"/>
  <c r="BA8" i="123"/>
  <c r="Y43" i="123"/>
  <c r="BB23" i="123"/>
  <c r="BD21" i="123"/>
  <c r="BD23" i="123" s="1"/>
  <c r="BA24" i="123"/>
  <c r="N25" i="123"/>
  <c r="U43" i="123"/>
  <c r="AK43" i="123"/>
  <c r="BF15" i="123"/>
  <c r="AY17" i="123"/>
  <c r="BA18" i="123"/>
  <c r="N20" i="123"/>
  <c r="AL20" i="123"/>
  <c r="AL33" i="123" s="1"/>
  <c r="R40" i="123"/>
  <c r="T9" i="123"/>
  <c r="H9" i="123"/>
  <c r="H38" i="123" s="1"/>
  <c r="L43" i="123"/>
  <c r="Q9" i="123"/>
  <c r="AR43" i="123"/>
  <c r="BF10" i="123"/>
  <c r="AY12" i="123"/>
  <c r="BF12" i="123" s="1"/>
  <c r="BE11" i="123"/>
  <c r="BG11" i="123" s="1"/>
  <c r="BA16" i="123"/>
  <c r="BB17" i="123"/>
  <c r="BB33" i="123" s="1"/>
  <c r="Q20" i="123"/>
  <c r="AY20" i="123"/>
  <c r="BF20" i="123" s="1"/>
  <c r="BF18" i="123"/>
  <c r="BA26" i="123"/>
  <c r="Q28" i="123"/>
  <c r="AY28" i="123"/>
  <c r="BF28" i="123" s="1"/>
  <c r="BF26" i="123"/>
  <c r="BB39" i="123"/>
  <c r="F39" i="123"/>
  <c r="Z9" i="123"/>
  <c r="Z39" i="123"/>
  <c r="BC17" i="123"/>
  <c r="BC43" i="123" s="1"/>
  <c r="Q39" i="123"/>
  <c r="AO39" i="123"/>
  <c r="AO9" i="123"/>
  <c r="BD9" i="123"/>
  <c r="BD38" i="123" s="1"/>
  <c r="BA13" i="123"/>
  <c r="Q17" i="123"/>
  <c r="BA15" i="123"/>
  <c r="BD15" i="123"/>
  <c r="Z20" i="123"/>
  <c r="BB40" i="123"/>
  <c r="W40" i="123"/>
  <c r="W9" i="123"/>
  <c r="W38" i="123" s="1"/>
  <c r="I43" i="123"/>
  <c r="M43" i="123"/>
  <c r="AN43" i="123"/>
  <c r="AS43" i="123"/>
  <c r="BA10" i="123"/>
  <c r="AI12" i="123"/>
  <c r="K12" i="123"/>
  <c r="BF17" i="123"/>
  <c r="AC20" i="123"/>
  <c r="AC33" i="123" s="1"/>
  <c r="BF24" i="123"/>
  <c r="AC39" i="123"/>
  <c r="T39" i="123"/>
  <c r="AF39" i="123"/>
  <c r="BF7" i="123"/>
  <c r="O43" i="123"/>
  <c r="S43" i="123"/>
  <c r="AB43" i="123"/>
  <c r="AF9" i="123"/>
  <c r="AJ43" i="123"/>
  <c r="AW43" i="123"/>
  <c r="H23" i="123"/>
  <c r="T23" i="123"/>
  <c r="S39" i="123"/>
  <c r="BC39" i="123"/>
  <c r="J40" i="123"/>
  <c r="AO40" i="123"/>
  <c r="AY40" i="123"/>
  <c r="G43" i="123"/>
  <c r="AG43" i="123"/>
  <c r="H20" i="123"/>
  <c r="W20" i="123"/>
  <c r="AC40" i="123"/>
  <c r="BA21" i="123"/>
  <c r="K23" i="123"/>
  <c r="BF21" i="123"/>
  <c r="AY23" i="123"/>
  <c r="BF23" i="123" s="1"/>
  <c r="BA22" i="123"/>
  <c r="Q23" i="123"/>
  <c r="BA27" i="123"/>
  <c r="BE27" i="123" s="1"/>
  <c r="BG27" i="123" s="1"/>
  <c r="J39" i="123"/>
  <c r="O39" i="123"/>
  <c r="F40" i="123"/>
  <c r="AF40" i="123"/>
  <c r="AK40" i="123"/>
  <c r="AT40" i="123"/>
  <c r="AP40" i="123"/>
  <c r="AX40" i="123"/>
  <c r="F43" i="123"/>
  <c r="J43" i="123"/>
  <c r="R43" i="123"/>
  <c r="V43" i="123"/>
  <c r="AD43" i="123"/>
  <c r="AH43" i="123"/>
  <c r="AP43" i="123"/>
  <c r="AT43" i="123"/>
  <c r="AX43" i="123"/>
  <c r="BF9" i="123"/>
  <c r="BF19" i="123"/>
  <c r="AI20" i="123"/>
  <c r="AI33" i="123" s="1"/>
  <c r="AA39" i="123"/>
  <c r="AE39" i="123"/>
  <c r="AD40" i="123"/>
  <c r="AH40" i="123"/>
  <c r="AY38" i="123" l="1"/>
  <c r="BD17" i="123"/>
  <c r="BA34" i="123"/>
  <c r="BE16" i="123"/>
  <c r="BG16" i="123" s="1"/>
  <c r="Q33" i="123"/>
  <c r="AZ33" i="123"/>
  <c r="BD40" i="123"/>
  <c r="K38" i="123"/>
  <c r="AO43" i="123"/>
  <c r="AO38" i="123"/>
  <c r="T43" i="123"/>
  <c r="T38" i="123"/>
  <c r="BD29" i="123"/>
  <c r="AI38" i="123"/>
  <c r="K43" i="123"/>
  <c r="Q38" i="123"/>
  <c r="N38" i="123"/>
  <c r="W33" i="123"/>
  <c r="AF43" i="123"/>
  <c r="AF38" i="123"/>
  <c r="BA30" i="123"/>
  <c r="Z43" i="123"/>
  <c r="Z38" i="123"/>
  <c r="Z33" i="123"/>
  <c r="AY33" i="123"/>
  <c r="BD34" i="123"/>
  <c r="BA29" i="123"/>
  <c r="BC33" i="123"/>
  <c r="BE7" i="123"/>
  <c r="BA35" i="123"/>
  <c r="AZ43" i="123"/>
  <c r="T33" i="123"/>
  <c r="BD33" i="123"/>
  <c r="N33" i="123"/>
  <c r="H33" i="123"/>
  <c r="AI43" i="123"/>
  <c r="H43" i="123"/>
  <c r="BE18" i="123"/>
  <c r="BA20" i="123"/>
  <c r="BG7" i="123"/>
  <c r="N43" i="123"/>
  <c r="BD39" i="123"/>
  <c r="AY43" i="123"/>
  <c r="BA25" i="123"/>
  <c r="BE24" i="123"/>
  <c r="BE22" i="123"/>
  <c r="BE21" i="123"/>
  <c r="BA23" i="123"/>
  <c r="AY39" i="123"/>
  <c r="H39" i="123"/>
  <c r="AZ40" i="123"/>
  <c r="BD43" i="123"/>
  <c r="Q43" i="123"/>
  <c r="T40" i="123"/>
  <c r="AC43" i="123"/>
  <c r="BA39" i="123"/>
  <c r="BA9" i="123"/>
  <c r="Q40" i="123"/>
  <c r="BA12" i="123"/>
  <c r="BE10" i="123"/>
  <c r="BA17" i="123"/>
  <c r="BE15" i="123"/>
  <c r="BE8" i="123"/>
  <c r="BE35" i="123" s="1"/>
  <c r="BA40" i="123"/>
  <c r="BB43" i="123"/>
  <c r="W43" i="123"/>
  <c r="BA14" i="123"/>
  <c r="BA33" i="123" s="1"/>
  <c r="BE13" i="123"/>
  <c r="BE30" i="123" s="1"/>
  <c r="BA28" i="123"/>
  <c r="BE26" i="123"/>
  <c r="AL43" i="123"/>
  <c r="H40" i="123"/>
  <c r="BE29" i="123" l="1"/>
  <c r="BA43" i="123"/>
  <c r="BA38" i="123"/>
  <c r="BE34" i="123"/>
  <c r="BE25" i="123"/>
  <c r="BG25" i="123" s="1"/>
  <c r="BG24" i="123"/>
  <c r="BG29" i="123"/>
  <c r="BE20" i="123"/>
  <c r="BG18" i="123"/>
  <c r="BG15" i="123"/>
  <c r="BE17" i="123"/>
  <c r="BG17" i="123" s="1"/>
  <c r="BG22" i="123"/>
  <c r="BE14" i="123"/>
  <c r="BG13" i="123"/>
  <c r="BG8" i="123"/>
  <c r="BE12" i="123"/>
  <c r="BG12" i="123" s="1"/>
  <c r="BG10" i="123"/>
  <c r="BE28" i="123"/>
  <c r="BG28" i="123" s="1"/>
  <c r="BG26" i="123"/>
  <c r="BG30" i="123"/>
  <c r="BG21" i="123"/>
  <c r="BE23" i="123"/>
  <c r="BG23" i="123" s="1"/>
  <c r="BE9" i="123"/>
  <c r="BE38" i="123" l="1"/>
  <c r="BG38" i="123" s="1"/>
  <c r="BG14" i="123"/>
  <c r="BE33" i="123"/>
  <c r="BE39" i="123"/>
  <c r="BG39" i="123" s="1"/>
  <c r="BG34" i="123"/>
  <c r="BE43" i="123"/>
  <c r="BG43" i="123" s="1"/>
  <c r="BG9" i="123"/>
  <c r="BE40" i="123"/>
  <c r="BG40" i="123" s="1"/>
  <c r="BG35" i="123"/>
  <c r="BG33" i="123"/>
  <c r="BG20" i="123"/>
</calcChain>
</file>

<file path=xl/sharedStrings.xml><?xml version="1.0" encoding="utf-8"?>
<sst xmlns="http://schemas.openxmlformats.org/spreadsheetml/2006/main" count="148" uniqueCount="65">
  <si>
    <t>Podziemna Trasa Turystyczna w Przemyślu</t>
  </si>
  <si>
    <t>www.muzeach</t>
  </si>
  <si>
    <t>Lp.</t>
  </si>
  <si>
    <t>Jednostka realizująca / departament nadzorujący</t>
  </si>
  <si>
    <t>Nazwa przedsięwzięcia / Uwagi</t>
  </si>
  <si>
    <t>Źródło finansowania</t>
  </si>
  <si>
    <t>Wartość zadania ogółem</t>
  </si>
  <si>
    <t>2027-2030</t>
  </si>
  <si>
    <t>razem zmiany w latach 2020-2030</t>
  </si>
  <si>
    <t xml:space="preserve">razem nakłady poniesione do końca 2019r. </t>
  </si>
  <si>
    <t>razem</t>
  </si>
  <si>
    <t>WPF 2020</t>
  </si>
  <si>
    <t>wnioskowane zmiany</t>
  </si>
  <si>
    <t>po zmianach</t>
  </si>
  <si>
    <t>WPF 2018</t>
  </si>
  <si>
    <t>WPF 2019</t>
  </si>
  <si>
    <t>WPF 2017</t>
  </si>
  <si>
    <t>WPF 2016</t>
  </si>
  <si>
    <t>nakłady poniesione do końca 2019r.</t>
  </si>
  <si>
    <t>po zmianach do końca 2019r.</t>
  </si>
  <si>
    <t xml:space="preserve"> budżet UE</t>
  </si>
  <si>
    <t>majątkowe</t>
  </si>
  <si>
    <t>środki własne</t>
  </si>
  <si>
    <t>inne</t>
  </si>
  <si>
    <t>budżet UE</t>
  </si>
  <si>
    <t>budżet państwa</t>
  </si>
  <si>
    <t xml:space="preserve">razem </t>
  </si>
  <si>
    <t xml:space="preserve">Majątkowe </t>
  </si>
  <si>
    <t xml:space="preserve">TABELARYCZNE ZESTAWIENIE WNIOSKÓW O DOKONANIE ZMIAN LIMITÓW WYDATKÓW W WPF </t>
  </si>
  <si>
    <t>nowe
PZDW+DT</t>
  </si>
  <si>
    <r>
      <t xml:space="preserve">Modernizacja drogi wojewódzkiej nr 993 Gorlice - Nowy Żmigród - Dukla na odcinku Pielgrzymka - Nowy Żmigród
</t>
    </r>
    <r>
      <rPr>
        <sz val="18"/>
        <color rgb="FF7030A0"/>
        <rFont val="Arial"/>
        <family val="2"/>
        <charset val="238"/>
      </rPr>
      <t>Program Współpracy Transgranicznej Interreg V-A Polska - Słowacja 2014-2020</t>
    </r>
    <r>
      <rPr>
        <sz val="18"/>
        <color rgb="FFFF0000"/>
        <rFont val="Arial"/>
        <family val="2"/>
        <charset val="238"/>
      </rPr>
      <t xml:space="preserve"> </t>
    </r>
  </si>
  <si>
    <t>PZDW+DT</t>
  </si>
  <si>
    <r>
      <t xml:space="preserve">Rozbudowa drogi wojewódzkiej nr 885 Przemyśl – Hermanowice-Granica Państwa
</t>
    </r>
    <r>
      <rPr>
        <sz val="18"/>
        <color rgb="FF7030A0"/>
        <rFont val="Arial"/>
        <family val="2"/>
        <charset val="238"/>
      </rPr>
      <t>Program Współpracy Transgranicznej Polska - Białoruś - Ukraina 2014-2020</t>
    </r>
    <r>
      <rPr>
        <sz val="18"/>
        <color rgb="FFFF0000"/>
        <rFont val="Arial"/>
        <family val="2"/>
        <charset val="238"/>
      </rPr>
      <t xml:space="preserve"> </t>
    </r>
  </si>
  <si>
    <t xml:space="preserve"> PZDW+DT</t>
  </si>
  <si>
    <r>
      <t xml:space="preserve">Czyszczenie nawierzchni ulic i urządzeń odwadniających w ciągu dróg wojewódzkich na terenie województwa podkarpackiego
</t>
    </r>
    <r>
      <rPr>
        <sz val="18"/>
        <color rgb="FFFF0000"/>
        <rFont val="Arial"/>
        <family val="2"/>
        <charset val="238"/>
      </rPr>
      <t>zmiana lat realizacji na 2015-2023</t>
    </r>
  </si>
  <si>
    <t>bieżące</t>
  </si>
  <si>
    <t>ROPS/OZ</t>
  </si>
  <si>
    <r>
      <t xml:space="preserve">CE 985 "SENTINEL" - Rozwój i umacnianie pozycji przedsiębiorstw społecznych w celu maksymalnego zwiększenia ich wpływu na sektor ekonomiczny i społeczny w państwach Europy Środkowej
</t>
    </r>
    <r>
      <rPr>
        <sz val="18"/>
        <color rgb="FF7030A0"/>
        <rFont val="Arial"/>
        <family val="2"/>
        <charset val="238"/>
      </rPr>
      <t xml:space="preserve">Program INTERREG Europa Środkowa na lata 2014-2020 </t>
    </r>
    <r>
      <rPr>
        <sz val="18"/>
        <rFont val="Arial"/>
        <family val="2"/>
        <charset val="238"/>
      </rPr>
      <t xml:space="preserve">
</t>
    </r>
    <r>
      <rPr>
        <sz val="18"/>
        <color rgb="FF7030A0"/>
        <rFont val="Arial"/>
        <family val="2"/>
        <charset val="238"/>
      </rPr>
      <t/>
    </r>
  </si>
  <si>
    <t>zmiana źródeł</t>
  </si>
  <si>
    <t>GR</t>
  </si>
  <si>
    <r>
      <t xml:space="preserve">Naftowe dziedzictwo działalności Ignacego Łukasiewicza 
</t>
    </r>
    <r>
      <rPr>
        <sz val="18"/>
        <color rgb="FF7030A0"/>
        <rFont val="Arial"/>
        <family val="2"/>
        <charset val="238"/>
      </rPr>
      <t xml:space="preserve">Program Współpracy Transgranicznej Polska-Białoruś-Ukraina 2014-2020
</t>
    </r>
    <r>
      <rPr>
        <sz val="18"/>
        <color rgb="FFFF0000"/>
        <rFont val="Arial"/>
        <family val="2"/>
        <charset val="238"/>
      </rPr>
      <t>zmiana lat realizacji na 2019-2021</t>
    </r>
  </si>
  <si>
    <t>OT</t>
  </si>
  <si>
    <r>
      <t>Funkcjonowanie Oddziału Programu Współpracy Transgranicznej EIS Polska - Białoruś - Ukraina 2014-2020 w Rzeszowie</t>
    </r>
    <r>
      <rPr>
        <sz val="18"/>
        <color rgb="FFFF0000"/>
        <rFont val="Arial"/>
        <family val="2"/>
        <charset val="238"/>
      </rPr>
      <t xml:space="preserve">
</t>
    </r>
    <r>
      <rPr>
        <sz val="18"/>
        <color rgb="FF9966FF"/>
        <rFont val="Arial"/>
        <family val="2"/>
        <charset val="238"/>
      </rPr>
      <t xml:space="preserve">Program Współpracy Transgranicznej Polska - Białoruś - Ukraina 2014-2020 </t>
    </r>
  </si>
  <si>
    <t xml:space="preserve">budżet UE </t>
  </si>
  <si>
    <t>DO</t>
  </si>
  <si>
    <t xml:space="preserve">Bieżące </t>
  </si>
  <si>
    <t>OGÓŁEM</t>
  </si>
  <si>
    <t>Żmigród</t>
  </si>
  <si>
    <t>UE</t>
  </si>
  <si>
    <t>refundacja UE</t>
  </si>
  <si>
    <t>majatkowe</t>
  </si>
  <si>
    <t xml:space="preserve">Narol </t>
  </si>
  <si>
    <t>Załącznik Nr 1 do uzasadnienia do  
do projektu Uchwały Nr …../…../20
Sejmiku Województwa Podkarpackiego 
z dnia            2020 r.</t>
  </si>
  <si>
    <t>Załącznik nr 2 do uzasadnienia do  
do projektu Uchwały Nr …../…../20
Sejmiku Województwa Podkarpackiego 
z dnia            2020 r.</t>
  </si>
  <si>
    <t>Zestawienie zmian wskaźników spłaty zadłużenia w latach 2020 - 2045</t>
  </si>
  <si>
    <t>Wyszczególnienie</t>
  </si>
  <si>
    <t>Wskaźnik spłaty zobowiązań wiersz 8.1 z zał. Nr 1 do WPF (relacja określona po lewej stronie wzoru)</t>
  </si>
  <si>
    <t>Dopuszczalny wskaźnik spłaty zobowiązań wiersz 8.3.1 z zał. Nr 1 do WPF</t>
  </si>
  <si>
    <t>zmiana wskaźnika spłaty zobowiązań (relacja określona po lewej stronie wzoru)  (pozycja 3 - 1)</t>
  </si>
  <si>
    <t>zmiana dopuszczalnego wskaźnika spłaty (pozycja 4 - 2)</t>
  </si>
  <si>
    <t>relacja przed zmianą (pozycja 2 - 1)</t>
  </si>
  <si>
    <t>relacja po zmianie (pozycja 4 - 3)</t>
  </si>
  <si>
    <t>zmiana relacji (pozycja 8 - 7)</t>
  </si>
  <si>
    <t>WPF Sejmik 6 kwietnia</t>
  </si>
  <si>
    <t>WPF Sejmik 27 kwietnia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</si>
</sst>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8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4"/>
      <color theme="1"/>
      <name val="Czcionka tekstu podstawowego"/>
      <charset val="238"/>
    </font>
    <font>
      <b/>
      <sz val="24"/>
      <color theme="1"/>
      <name val="Czcionka tekstu podstawowego"/>
      <charset val="238"/>
    </font>
    <font>
      <sz val="14"/>
      <color theme="1"/>
      <name val="Arial"/>
      <family val="2"/>
      <charset val="238"/>
    </font>
    <font>
      <sz val="15"/>
      <color theme="1"/>
      <name val="Arial"/>
      <family val="2"/>
      <charset val="238"/>
    </font>
    <font>
      <sz val="18"/>
      <name val="Arial"/>
      <family val="2"/>
      <charset val="238"/>
    </font>
    <font>
      <sz val="18"/>
      <color rgb="FFFF0000"/>
      <name val="Arial"/>
      <family val="2"/>
      <charset val="238"/>
    </font>
    <font>
      <sz val="15.5"/>
      <name val="Arial"/>
      <family val="2"/>
      <charset val="238"/>
    </font>
    <font>
      <sz val="15.5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5"/>
      <name val="Arial"/>
      <family val="2"/>
      <charset val="238"/>
    </font>
    <font>
      <sz val="16"/>
      <color theme="1"/>
      <name val="Czcionka tekstu podstawowego"/>
      <family val="2"/>
      <charset val="238"/>
    </font>
    <font>
      <sz val="18"/>
      <color rgb="FF7030A0"/>
      <name val="Arial"/>
      <family val="2"/>
      <charset val="238"/>
    </font>
    <font>
      <sz val="18"/>
      <color rgb="FF9966FF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8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b/>
      <sz val="8"/>
      <color theme="1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50">
    <xf numFmtId="0" fontId="0" fillId="0" borderId="0"/>
    <xf numFmtId="0" fontId="58" fillId="0" borderId="0"/>
    <xf numFmtId="9" fontId="58" fillId="0" borderId="0" applyFont="0" applyFill="0" applyBorder="0" applyAlignment="0" applyProtection="0"/>
    <xf numFmtId="0" fontId="59" fillId="0" borderId="0"/>
    <xf numFmtId="0" fontId="60" fillId="0" borderId="0"/>
    <xf numFmtId="0" fontId="60" fillId="0" borderId="0"/>
    <xf numFmtId="0" fontId="58" fillId="0" borderId="0"/>
    <xf numFmtId="0" fontId="60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8" fillId="0" borderId="0"/>
    <xf numFmtId="9" fontId="58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8" fillId="0" borderId="0"/>
    <xf numFmtId="0" fontId="58" fillId="0" borderId="0"/>
    <xf numFmtId="9" fontId="58" fillId="0" borderId="0" applyFont="0" applyFill="0" applyBorder="0" applyAlignment="0" applyProtection="0"/>
    <xf numFmtId="0" fontId="56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64" fontId="64" fillId="0" borderId="0" applyFont="0" applyFill="0" applyBorder="0" applyAlignment="0" applyProtection="0"/>
    <xf numFmtId="0" fontId="52" fillId="0" borderId="0"/>
    <xf numFmtId="0" fontId="52" fillId="0" borderId="0"/>
    <xf numFmtId="0" fontId="51" fillId="0" borderId="0"/>
    <xf numFmtId="0" fontId="51" fillId="0" borderId="0"/>
    <xf numFmtId="9" fontId="57" fillId="0" borderId="0" applyFont="0" applyFill="0" applyBorder="0" applyAlignment="0" applyProtection="0"/>
    <xf numFmtId="0" fontId="50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57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9" fontId="34" fillId="0" borderId="0" applyFont="0" applyFill="0" applyBorder="0" applyAlignment="0" applyProtection="0"/>
    <xf numFmtId="0" fontId="34" fillId="0" borderId="0"/>
    <xf numFmtId="164" fontId="57" fillId="0" borderId="0" applyFon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  <xf numFmtId="0" fontId="34" fillId="0" borderId="0"/>
    <xf numFmtId="0" fontId="34" fillId="0" borderId="0"/>
    <xf numFmtId="9" fontId="3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164" fontId="6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9" fontId="32" fillId="0" borderId="0" applyFont="0" applyFill="0" applyBorder="0" applyAlignment="0" applyProtection="0"/>
    <xf numFmtId="0" fontId="31" fillId="0" borderId="0"/>
    <xf numFmtId="0" fontId="3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9" fontId="57" fillId="0" borderId="0" applyFont="0" applyFill="0" applyBorder="0" applyAlignment="0" applyProtection="0"/>
    <xf numFmtId="0" fontId="1" fillId="0" borderId="0"/>
    <xf numFmtId="0" fontId="1" fillId="0" borderId="0"/>
  </cellStyleXfs>
  <cellXfs count="229">
    <xf numFmtId="0" fontId="0" fillId="0" borderId="0" xfId="0"/>
    <xf numFmtId="0" fontId="57" fillId="0" borderId="0" xfId="14"/>
    <xf numFmtId="0" fontId="57" fillId="3" borderId="0" xfId="14" applyFill="1"/>
    <xf numFmtId="0" fontId="57" fillId="3" borderId="19" xfId="14" applyFill="1" applyBorder="1" applyAlignment="1">
      <alignment horizontal="center" vertical="center"/>
    </xf>
    <xf numFmtId="0" fontId="57" fillId="3" borderId="6" xfId="14" applyFill="1" applyBorder="1" applyAlignment="1">
      <alignment horizontal="center" vertical="center"/>
    </xf>
    <xf numFmtId="0" fontId="62" fillId="3" borderId="19" xfId="14" applyFont="1" applyFill="1" applyBorder="1" applyAlignment="1">
      <alignment horizontal="center" vertical="center"/>
    </xf>
    <xf numFmtId="0" fontId="57" fillId="0" borderId="6" xfId="14" applyBorder="1" applyAlignment="1">
      <alignment horizontal="center" vertical="center"/>
    </xf>
    <xf numFmtId="0" fontId="68" fillId="0" borderId="40" xfId="14" applyFont="1" applyBorder="1" applyAlignment="1">
      <alignment vertical="center" wrapText="1"/>
    </xf>
    <xf numFmtId="0" fontId="68" fillId="0" borderId="14" xfId="14" applyFont="1" applyBorder="1" applyAlignment="1">
      <alignment vertical="center" wrapText="1"/>
    </xf>
    <xf numFmtId="0" fontId="68" fillId="0" borderId="27" xfId="14" applyFont="1" applyBorder="1" applyAlignment="1">
      <alignment vertical="center" wrapText="1"/>
    </xf>
    <xf numFmtId="0" fontId="68" fillId="0" borderId="21" xfId="14" applyFont="1" applyBorder="1" applyAlignment="1">
      <alignment vertical="center" wrapText="1"/>
    </xf>
    <xf numFmtId="0" fontId="68" fillId="0" borderId="22" xfId="14" applyFont="1" applyBorder="1" applyAlignment="1">
      <alignment vertical="center" wrapText="1"/>
    </xf>
    <xf numFmtId="3" fontId="73" fillId="0" borderId="9" xfId="14" applyNumberFormat="1" applyFont="1" applyBorder="1" applyAlignment="1">
      <alignment horizontal="right" vertical="center" wrapText="1"/>
    </xf>
    <xf numFmtId="3" fontId="73" fillId="0" borderId="8" xfId="14" applyNumberFormat="1" applyFont="1" applyBorder="1" applyAlignment="1">
      <alignment horizontal="right" vertical="center" wrapText="1"/>
    </xf>
    <xf numFmtId="3" fontId="73" fillId="0" borderId="26" xfId="14" applyNumberFormat="1" applyFont="1" applyBorder="1" applyAlignment="1">
      <alignment horizontal="right" vertical="center" wrapText="1"/>
    </xf>
    <xf numFmtId="3" fontId="73" fillId="0" borderId="34" xfId="14" applyNumberFormat="1" applyFont="1" applyBorder="1" applyAlignment="1">
      <alignment horizontal="right" vertical="center" wrapText="1"/>
    </xf>
    <xf numFmtId="3" fontId="74" fillId="0" borderId="0" xfId="14" applyNumberFormat="1" applyFont="1"/>
    <xf numFmtId="0" fontId="74" fillId="0" borderId="0" xfId="14" applyFont="1"/>
    <xf numFmtId="0" fontId="69" fillId="0" borderId="15" xfId="14" applyFont="1" applyBorder="1" applyAlignment="1">
      <alignment horizontal="center" vertical="center"/>
    </xf>
    <xf numFmtId="3" fontId="73" fillId="0" borderId="15" xfId="14" applyNumberFormat="1" applyFont="1" applyBorder="1" applyAlignment="1">
      <alignment horizontal="right" vertical="center" wrapText="1"/>
    </xf>
    <xf numFmtId="3" fontId="73" fillId="3" borderId="1" xfId="14" applyNumberFormat="1" applyFont="1" applyFill="1" applyBorder="1" applyAlignment="1">
      <alignment horizontal="right" vertical="center" wrapText="1"/>
    </xf>
    <xf numFmtId="3" fontId="73" fillId="0" borderId="16" xfId="14" applyNumberFormat="1" applyFont="1" applyBorder="1" applyAlignment="1">
      <alignment horizontal="right" vertical="center" wrapText="1"/>
    </xf>
    <xf numFmtId="3" fontId="73" fillId="0" borderId="43" xfId="14" applyNumberFormat="1" applyFont="1" applyBorder="1" applyAlignment="1">
      <alignment horizontal="right" vertical="center" wrapText="1"/>
    </xf>
    <xf numFmtId="3" fontId="73" fillId="3" borderId="13" xfId="14" applyNumberFormat="1" applyFont="1" applyFill="1" applyBorder="1" applyAlignment="1">
      <alignment horizontal="right" vertical="center" wrapText="1"/>
    </xf>
    <xf numFmtId="3" fontId="73" fillId="0" borderId="44" xfId="14" applyNumberFormat="1" applyFont="1" applyBorder="1" applyAlignment="1">
      <alignment horizontal="right" vertical="center" wrapText="1"/>
    </xf>
    <xf numFmtId="3" fontId="73" fillId="5" borderId="1" xfId="14" applyNumberFormat="1" applyFont="1" applyFill="1" applyBorder="1" applyAlignment="1">
      <alignment horizontal="right" vertical="center" wrapText="1"/>
    </xf>
    <xf numFmtId="3" fontId="73" fillId="0" borderId="45" xfId="14" applyNumberFormat="1" applyFont="1" applyBorder="1" applyAlignment="1">
      <alignment horizontal="right" vertical="center" wrapText="1"/>
    </xf>
    <xf numFmtId="3" fontId="73" fillId="3" borderId="23" xfId="14" applyNumberFormat="1" applyFont="1" applyFill="1" applyBorder="1" applyAlignment="1">
      <alignment horizontal="right" vertical="center" wrapText="1"/>
    </xf>
    <xf numFmtId="3" fontId="73" fillId="0" borderId="23" xfId="14" applyNumberFormat="1" applyFont="1" applyBorder="1" applyAlignment="1">
      <alignment horizontal="right" vertical="center" wrapText="1"/>
    </xf>
    <xf numFmtId="3" fontId="73" fillId="0" borderId="24" xfId="14" applyNumberFormat="1" applyFont="1" applyBorder="1" applyAlignment="1">
      <alignment horizontal="right" vertical="center" wrapText="1"/>
    </xf>
    <xf numFmtId="3" fontId="73" fillId="0" borderId="46" xfId="14" applyNumberFormat="1" applyFont="1" applyBorder="1" applyAlignment="1">
      <alignment horizontal="right" vertical="center" wrapText="1"/>
    </xf>
    <xf numFmtId="3" fontId="72" fillId="4" borderId="47" xfId="14" applyNumberFormat="1" applyFont="1" applyFill="1" applyBorder="1" applyAlignment="1">
      <alignment horizontal="right" vertical="center"/>
    </xf>
    <xf numFmtId="3" fontId="72" fillId="4" borderId="49" xfId="14" applyNumberFormat="1" applyFont="1" applyFill="1" applyBorder="1" applyAlignment="1">
      <alignment horizontal="right" vertical="center"/>
    </xf>
    <xf numFmtId="3" fontId="72" fillId="4" borderId="48" xfId="14" applyNumberFormat="1" applyFont="1" applyFill="1" applyBorder="1" applyAlignment="1">
      <alignment horizontal="right" vertical="center"/>
    </xf>
    <xf numFmtId="3" fontId="72" fillId="4" borderId="50" xfId="14" applyNumberFormat="1" applyFont="1" applyFill="1" applyBorder="1" applyAlignment="1">
      <alignment horizontal="right" vertical="center"/>
    </xf>
    <xf numFmtId="3" fontId="72" fillId="4" borderId="51" xfId="14" applyNumberFormat="1" applyFont="1" applyFill="1" applyBorder="1" applyAlignment="1">
      <alignment horizontal="right" vertical="center"/>
    </xf>
    <xf numFmtId="3" fontId="73" fillId="0" borderId="52" xfId="14" applyNumberFormat="1" applyFont="1" applyBorder="1" applyAlignment="1">
      <alignment horizontal="right" vertical="center"/>
    </xf>
    <xf numFmtId="3" fontId="73" fillId="0" borderId="46" xfId="14" applyNumberFormat="1" applyFont="1" applyBorder="1" applyAlignment="1">
      <alignment horizontal="right" vertical="center"/>
    </xf>
    <xf numFmtId="3" fontId="73" fillId="5" borderId="46" xfId="14" applyNumberFormat="1" applyFont="1" applyFill="1" applyBorder="1" applyAlignment="1">
      <alignment horizontal="right" vertical="center"/>
    </xf>
    <xf numFmtId="3" fontId="73" fillId="6" borderId="46" xfId="14" applyNumberFormat="1" applyFont="1" applyFill="1" applyBorder="1" applyAlignment="1">
      <alignment horizontal="right" vertical="center"/>
    </xf>
    <xf numFmtId="3" fontId="76" fillId="0" borderId="0" xfId="14" applyNumberFormat="1" applyFont="1"/>
    <xf numFmtId="0" fontId="69" fillId="0" borderId="31" xfId="14" applyFont="1" applyBorder="1" applyAlignment="1">
      <alignment horizontal="center" vertical="center"/>
    </xf>
    <xf numFmtId="0" fontId="2" fillId="0" borderId="0" xfId="146" applyAlignment="1">
      <alignment vertical="center"/>
    </xf>
    <xf numFmtId="0" fontId="69" fillId="0" borderId="8" xfId="14" applyFont="1" applyBorder="1" applyAlignment="1">
      <alignment horizontal="center" vertical="center"/>
    </xf>
    <xf numFmtId="3" fontId="73" fillId="3" borderId="26" xfId="14" applyNumberFormat="1" applyFont="1" applyFill="1" applyBorder="1" applyAlignment="1">
      <alignment horizontal="right" vertical="center" wrapText="1"/>
    </xf>
    <xf numFmtId="3" fontId="73" fillId="5" borderId="26" xfId="14" applyNumberFormat="1" applyFont="1" applyFill="1" applyBorder="1" applyAlignment="1">
      <alignment horizontal="right" vertical="center" wrapText="1"/>
    </xf>
    <xf numFmtId="3" fontId="73" fillId="0" borderId="30" xfId="14" applyNumberFormat="1" applyFont="1" applyBorder="1" applyAlignment="1">
      <alignment horizontal="right" vertical="center" wrapText="1"/>
    </xf>
    <xf numFmtId="3" fontId="73" fillId="3" borderId="29" xfId="14" applyNumberFormat="1" applyFont="1" applyFill="1" applyBorder="1" applyAlignment="1">
      <alignment horizontal="right" vertical="center" wrapText="1"/>
    </xf>
    <xf numFmtId="3" fontId="73" fillId="0" borderId="29" xfId="14" applyNumberFormat="1" applyFont="1" applyBorder="1" applyAlignment="1">
      <alignment horizontal="right" vertical="center" wrapText="1"/>
    </xf>
    <xf numFmtId="3" fontId="73" fillId="0" borderId="56" xfId="14" applyNumberFormat="1" applyFont="1" applyBorder="1" applyAlignment="1">
      <alignment horizontal="right" vertical="center" wrapText="1"/>
    </xf>
    <xf numFmtId="3" fontId="72" fillId="3" borderId="26" xfId="14" applyNumberFormat="1" applyFont="1" applyFill="1" applyBorder="1" applyAlignment="1">
      <alignment horizontal="right" vertical="center" wrapText="1"/>
    </xf>
    <xf numFmtId="3" fontId="73" fillId="0" borderId="40" xfId="14" applyNumberFormat="1" applyFont="1" applyBorder="1" applyAlignment="1">
      <alignment horizontal="right" vertical="center" wrapText="1"/>
    </xf>
    <xf numFmtId="3" fontId="73" fillId="5" borderId="14" xfId="14" applyNumberFormat="1" applyFont="1" applyFill="1" applyBorder="1" applyAlignment="1">
      <alignment horizontal="right" vertical="center" wrapText="1"/>
    </xf>
    <xf numFmtId="3" fontId="73" fillId="0" borderId="27" xfId="14" applyNumberFormat="1" applyFont="1" applyBorder="1" applyAlignment="1">
      <alignment horizontal="right" vertical="center" wrapText="1"/>
    </xf>
    <xf numFmtId="3" fontId="73" fillId="0" borderId="42" xfId="14" applyNumberFormat="1" applyFont="1" applyBorder="1" applyAlignment="1">
      <alignment horizontal="right" vertical="center" wrapText="1"/>
    </xf>
    <xf numFmtId="3" fontId="73" fillId="0" borderId="14" xfId="14" applyNumberFormat="1" applyFont="1" applyBorder="1" applyAlignment="1">
      <alignment horizontal="right" vertical="center" wrapText="1"/>
    </xf>
    <xf numFmtId="3" fontId="73" fillId="5" borderId="23" xfId="14" applyNumberFormat="1" applyFont="1" applyFill="1" applyBorder="1" applyAlignment="1">
      <alignment horizontal="right" vertical="center" wrapText="1"/>
    </xf>
    <xf numFmtId="3" fontId="73" fillId="3" borderId="14" xfId="14" applyNumberFormat="1" applyFont="1" applyFill="1" applyBorder="1" applyAlignment="1">
      <alignment horizontal="right" vertical="center" wrapText="1"/>
    </xf>
    <xf numFmtId="3" fontId="73" fillId="0" borderId="25" xfId="14" applyNumberFormat="1" applyFont="1" applyBorder="1" applyAlignment="1">
      <alignment horizontal="right" vertical="center" wrapText="1"/>
    </xf>
    <xf numFmtId="3" fontId="73" fillId="0" borderId="0" xfId="14" applyNumberFormat="1" applyFont="1" applyAlignment="1">
      <alignment horizontal="right" vertical="center" wrapText="1"/>
    </xf>
    <xf numFmtId="3" fontId="73" fillId="0" borderId="1" xfId="14" applyNumberFormat="1" applyFont="1" applyBorder="1" applyAlignment="1">
      <alignment horizontal="right" vertical="center" wrapText="1"/>
    </xf>
    <xf numFmtId="3" fontId="72" fillId="5" borderId="1" xfId="14" applyNumberFormat="1" applyFont="1" applyFill="1" applyBorder="1" applyAlignment="1">
      <alignment horizontal="right" vertical="center" wrapText="1"/>
    </xf>
    <xf numFmtId="0" fontId="69" fillId="0" borderId="31" xfId="14" applyFont="1" applyBorder="1" applyAlignment="1">
      <alignment horizontal="left" vertical="center"/>
    </xf>
    <xf numFmtId="3" fontId="69" fillId="0" borderId="8" xfId="14" applyNumberFormat="1" applyFont="1" applyBorder="1" applyAlignment="1">
      <alignment horizontal="right" vertical="center" wrapText="1"/>
    </xf>
    <xf numFmtId="3" fontId="69" fillId="5" borderId="26" xfId="14" applyNumberFormat="1" applyFont="1" applyFill="1" applyBorder="1" applyAlignment="1">
      <alignment horizontal="right" vertical="center" wrapText="1"/>
    </xf>
    <xf numFmtId="3" fontId="69" fillId="0" borderId="9" xfId="14" applyNumberFormat="1" applyFont="1" applyBorder="1" applyAlignment="1">
      <alignment horizontal="right" vertical="center" wrapText="1"/>
    </xf>
    <xf numFmtId="3" fontId="69" fillId="3" borderId="26" xfId="14" applyNumberFormat="1" applyFont="1" applyFill="1" applyBorder="1" applyAlignment="1">
      <alignment horizontal="right" vertical="center" wrapText="1"/>
    </xf>
    <xf numFmtId="3" fontId="69" fillId="0" borderId="26" xfId="14" applyNumberFormat="1" applyFont="1" applyBorder="1" applyAlignment="1">
      <alignment horizontal="right" vertical="center" wrapText="1"/>
    </xf>
    <xf numFmtId="3" fontId="69" fillId="0" borderId="30" xfId="14" applyNumberFormat="1" applyFont="1" applyBorder="1" applyAlignment="1">
      <alignment horizontal="right" vertical="center" wrapText="1"/>
    </xf>
    <xf numFmtId="3" fontId="69" fillId="0" borderId="29" xfId="14" applyNumberFormat="1" applyFont="1" applyBorder="1" applyAlignment="1">
      <alignment horizontal="right" vertical="center" wrapText="1"/>
    </xf>
    <xf numFmtId="3" fontId="69" fillId="0" borderId="56" xfId="14" applyNumberFormat="1" applyFont="1" applyBorder="1" applyAlignment="1">
      <alignment horizontal="right" vertical="center" wrapText="1"/>
    </xf>
    <xf numFmtId="3" fontId="69" fillId="3" borderId="34" xfId="14" applyNumberFormat="1" applyFont="1" applyFill="1" applyBorder="1" applyAlignment="1">
      <alignment horizontal="right" vertical="center" wrapText="1"/>
    </xf>
    <xf numFmtId="3" fontId="75" fillId="4" borderId="47" xfId="14" applyNumberFormat="1" applyFont="1" applyFill="1" applyBorder="1" applyAlignment="1">
      <alignment horizontal="right" vertical="center"/>
    </xf>
    <xf numFmtId="3" fontId="75" fillId="4" borderId="49" xfId="14" applyNumberFormat="1" applyFont="1" applyFill="1" applyBorder="1" applyAlignment="1">
      <alignment horizontal="right" vertical="center"/>
    </xf>
    <xf numFmtId="3" fontId="75" fillId="4" borderId="48" xfId="14" applyNumberFormat="1" applyFont="1" applyFill="1" applyBorder="1" applyAlignment="1">
      <alignment horizontal="right" vertical="center"/>
    </xf>
    <xf numFmtId="3" fontId="75" fillId="4" borderId="51" xfId="14" applyNumberFormat="1" applyFont="1" applyFill="1" applyBorder="1" applyAlignment="1">
      <alignment horizontal="right" vertical="center"/>
    </xf>
    <xf numFmtId="3" fontId="69" fillId="0" borderId="31" xfId="14" applyNumberFormat="1" applyFont="1" applyBorder="1" applyAlignment="1">
      <alignment horizontal="right" vertical="center" wrapText="1"/>
    </xf>
    <xf numFmtId="3" fontId="69" fillId="0" borderId="34" xfId="14" applyNumberFormat="1" applyFont="1" applyBorder="1" applyAlignment="1">
      <alignment horizontal="right" vertical="center" wrapText="1"/>
    </xf>
    <xf numFmtId="0" fontId="69" fillId="0" borderId="40" xfId="14" applyFont="1" applyBorder="1" applyAlignment="1">
      <alignment horizontal="center" vertical="center"/>
    </xf>
    <xf numFmtId="3" fontId="69" fillId="0" borderId="15" xfId="14" applyNumberFormat="1" applyFont="1" applyBorder="1" applyAlignment="1">
      <alignment horizontal="right" vertical="center" wrapText="1"/>
    </xf>
    <xf numFmtId="3" fontId="69" fillId="0" borderId="1" xfId="14" applyNumberFormat="1" applyFont="1" applyBorder="1" applyAlignment="1">
      <alignment horizontal="right" vertical="center" wrapText="1"/>
    </xf>
    <xf numFmtId="3" fontId="69" fillId="0" borderId="16" xfId="14" applyNumberFormat="1" applyFont="1" applyBorder="1" applyAlignment="1">
      <alignment horizontal="right" vertical="center" wrapText="1"/>
    </xf>
    <xf numFmtId="3" fontId="69" fillId="5" borderId="1" xfId="14" applyNumberFormat="1" applyFont="1" applyFill="1" applyBorder="1" applyAlignment="1">
      <alignment horizontal="right" vertical="center" wrapText="1"/>
    </xf>
    <xf numFmtId="3" fontId="69" fillId="3" borderId="1" xfId="14" applyNumberFormat="1" applyFont="1" applyFill="1" applyBorder="1" applyAlignment="1">
      <alignment horizontal="right" vertical="center" wrapText="1"/>
    </xf>
    <xf numFmtId="3" fontId="69" fillId="0" borderId="45" xfId="14" applyNumberFormat="1" applyFont="1" applyBorder="1" applyAlignment="1">
      <alignment horizontal="right" vertical="center" wrapText="1"/>
    </xf>
    <xf numFmtId="3" fontId="69" fillId="0" borderId="23" xfId="14" applyNumberFormat="1" applyFont="1" applyBorder="1" applyAlignment="1">
      <alignment horizontal="right" vertical="center" wrapText="1"/>
    </xf>
    <xf numFmtId="3" fontId="69" fillId="0" borderId="42" xfId="14" applyNumberFormat="1" applyFont="1" applyBorder="1" applyAlignment="1">
      <alignment horizontal="right" vertical="center" wrapText="1"/>
    </xf>
    <xf numFmtId="3" fontId="69" fillId="0" borderId="25" xfId="14" applyNumberFormat="1" applyFont="1" applyBorder="1" applyAlignment="1">
      <alignment horizontal="right" vertical="center" wrapText="1"/>
    </xf>
    <xf numFmtId="3" fontId="69" fillId="0" borderId="0" xfId="14" applyNumberFormat="1" applyFont="1" applyAlignment="1">
      <alignment horizontal="right" vertical="center" wrapText="1"/>
    </xf>
    <xf numFmtId="3" fontId="69" fillId="0" borderId="41" xfId="14" applyNumberFormat="1" applyFont="1" applyBorder="1" applyAlignment="1">
      <alignment horizontal="right" vertical="center" wrapText="1"/>
    </xf>
    <xf numFmtId="0" fontId="69" fillId="0" borderId="31" xfId="14" applyFont="1" applyBorder="1" applyAlignment="1">
      <alignment vertical="center"/>
    </xf>
    <xf numFmtId="0" fontId="69" fillId="0" borderId="16" xfId="14" applyFont="1" applyBorder="1" applyAlignment="1">
      <alignment vertical="center"/>
    </xf>
    <xf numFmtId="3" fontId="69" fillId="0" borderId="43" xfId="14" applyNumberFormat="1" applyFont="1" applyBorder="1" applyAlignment="1">
      <alignment horizontal="right" vertical="center" wrapText="1"/>
    </xf>
    <xf numFmtId="3" fontId="69" fillId="0" borderId="13" xfId="14" applyNumberFormat="1" applyFont="1" applyBorder="1" applyAlignment="1">
      <alignment horizontal="right" vertical="center" wrapText="1"/>
    </xf>
    <xf numFmtId="3" fontId="69" fillId="0" borderId="44" xfId="14" applyNumberFormat="1" applyFont="1" applyBorder="1" applyAlignment="1">
      <alignment horizontal="right" vertical="center" wrapText="1"/>
    </xf>
    <xf numFmtId="3" fontId="69" fillId="3" borderId="13" xfId="14" applyNumberFormat="1" applyFont="1" applyFill="1" applyBorder="1" applyAlignment="1">
      <alignment horizontal="right" vertical="center" wrapText="1"/>
    </xf>
    <xf numFmtId="0" fontId="69" fillId="0" borderId="16" xfId="14" applyFont="1" applyBorder="1" applyAlignment="1">
      <alignment horizontal="center" vertical="center"/>
    </xf>
    <xf numFmtId="3" fontId="73" fillId="0" borderId="1" xfId="146" applyNumberFormat="1" applyFont="1" applyBorder="1" applyAlignment="1">
      <alignment horizontal="right" vertical="center"/>
    </xf>
    <xf numFmtId="3" fontId="73" fillId="0" borderId="31" xfId="14" applyNumberFormat="1" applyFont="1" applyBorder="1" applyAlignment="1">
      <alignment horizontal="right" vertical="center" wrapText="1"/>
    </xf>
    <xf numFmtId="3" fontId="73" fillId="0" borderId="41" xfId="14" applyNumberFormat="1" applyFont="1" applyBorder="1" applyAlignment="1">
      <alignment horizontal="right" vertical="center" wrapText="1"/>
    </xf>
    <xf numFmtId="3" fontId="73" fillId="5" borderId="52" xfId="14" applyNumberFormat="1" applyFont="1" applyFill="1" applyBorder="1" applyAlignment="1">
      <alignment horizontal="right" vertical="center"/>
    </xf>
    <xf numFmtId="0" fontId="76" fillId="0" borderId="0" xfId="14" applyFont="1"/>
    <xf numFmtId="1" fontId="57" fillId="0" borderId="0" xfId="14" applyNumberFormat="1"/>
    <xf numFmtId="1" fontId="76" fillId="0" borderId="0" xfId="14" applyNumberFormat="1" applyFont="1"/>
    <xf numFmtId="3" fontId="73" fillId="0" borderId="13" xfId="14" applyNumberFormat="1" applyFont="1" applyFill="1" applyBorder="1" applyAlignment="1">
      <alignment horizontal="right" vertical="center" wrapText="1"/>
    </xf>
    <xf numFmtId="3" fontId="76" fillId="0" borderId="1" xfId="14" applyNumberFormat="1" applyFont="1" applyBorder="1"/>
    <xf numFmtId="3" fontId="76" fillId="2" borderId="1" xfId="14" applyNumberFormat="1" applyFont="1" applyFill="1" applyBorder="1"/>
    <xf numFmtId="3" fontId="57" fillId="0" borderId="1" xfId="14" applyNumberFormat="1" applyBorder="1"/>
    <xf numFmtId="0" fontId="57" fillId="0" borderId="0" xfId="0" applyFont="1" applyAlignment="1">
      <alignment horizontal="center"/>
    </xf>
    <xf numFmtId="0" fontId="57" fillId="0" borderId="0" xfId="0" applyFont="1"/>
    <xf numFmtId="0" fontId="80" fillId="0" borderId="0" xfId="14" applyFont="1" applyAlignment="1">
      <alignment vertical="center" wrapText="1"/>
    </xf>
    <xf numFmtId="0" fontId="81" fillId="0" borderId="1" xfId="0" applyFont="1" applyBorder="1" applyAlignment="1">
      <alignment vertical="center"/>
    </xf>
    <xf numFmtId="0" fontId="81" fillId="0" borderId="2" xfId="0" applyFont="1" applyBorder="1" applyAlignment="1">
      <alignment vertical="center"/>
    </xf>
    <xf numFmtId="0" fontId="81" fillId="0" borderId="4" xfId="0" applyFont="1" applyBorder="1" applyAlignment="1">
      <alignment vertical="center"/>
    </xf>
    <xf numFmtId="0" fontId="81" fillId="0" borderId="1" xfId="0" applyFont="1" applyBorder="1" applyAlignment="1">
      <alignment horizontal="center" vertical="center"/>
    </xf>
    <xf numFmtId="0" fontId="80" fillId="0" borderId="1" xfId="148" applyFont="1" applyBorder="1" applyAlignment="1">
      <alignment horizontal="center" vertical="center" wrapText="1"/>
    </xf>
    <xf numFmtId="0" fontId="80" fillId="0" borderId="1" xfId="149" applyFont="1" applyBorder="1" applyAlignment="1">
      <alignment vertical="center" wrapText="1"/>
    </xf>
    <xf numFmtId="10" fontId="79" fillId="0" borderId="1" xfId="147" applyNumberFormat="1" applyFont="1" applyFill="1" applyBorder="1" applyAlignment="1">
      <alignment horizontal="right" vertical="center"/>
    </xf>
    <xf numFmtId="10" fontId="79" fillId="0" borderId="1" xfId="147" applyNumberFormat="1" applyFont="1" applyBorder="1" applyAlignment="1">
      <alignment vertical="center"/>
    </xf>
    <xf numFmtId="3" fontId="80" fillId="0" borderId="1" xfId="149" applyNumberFormat="1" applyFont="1" applyBorder="1" applyAlignment="1">
      <alignment vertical="center" wrapText="1"/>
    </xf>
    <xf numFmtId="10" fontId="79" fillId="0" borderId="1" xfId="148" applyNumberFormat="1" applyFont="1" applyBorder="1" applyAlignment="1">
      <alignment horizontal="right" vertical="center"/>
    </xf>
    <xf numFmtId="10" fontId="79" fillId="3" borderId="1" xfId="147" applyNumberFormat="1" applyFont="1" applyFill="1" applyBorder="1" applyAlignment="1">
      <alignment horizontal="right" vertical="center"/>
    </xf>
    <xf numFmtId="10" fontId="79" fillId="0" borderId="1" xfId="147" applyNumberFormat="1" applyFont="1" applyBorder="1" applyAlignment="1">
      <alignment horizontal="right" vertical="center"/>
    </xf>
    <xf numFmtId="0" fontId="57" fillId="0" borderId="2" xfId="0" applyFont="1" applyBorder="1" applyAlignment="1">
      <alignment horizontal="center"/>
    </xf>
    <xf numFmtId="0" fontId="57" fillId="0" borderId="3" xfId="0" applyFont="1" applyBorder="1"/>
    <xf numFmtId="0" fontId="57" fillId="0" borderId="4" xfId="0" applyFont="1" applyBorder="1"/>
    <xf numFmtId="10" fontId="79" fillId="0" borderId="1" xfId="147" applyNumberFormat="1" applyFont="1" applyBorder="1"/>
    <xf numFmtId="0" fontId="57" fillId="0" borderId="1" xfId="0" applyFont="1" applyBorder="1" applyAlignment="1">
      <alignment horizontal="right" vertical="center"/>
    </xf>
    <xf numFmtId="0" fontId="79" fillId="0" borderId="1" xfId="0" applyFont="1" applyBorder="1" applyAlignment="1">
      <alignment horizontal="center" vertical="center"/>
    </xf>
    <xf numFmtId="10" fontId="79" fillId="0" borderId="1" xfId="0" applyNumberFormat="1" applyFont="1" applyBorder="1"/>
    <xf numFmtId="10" fontId="79" fillId="0" borderId="1" xfId="0" applyNumberFormat="1" applyFont="1" applyBorder="1" applyAlignment="1">
      <alignment horizontal="right"/>
    </xf>
    <xf numFmtId="0" fontId="79" fillId="0" borderId="2" xfId="0" applyFont="1" applyBorder="1" applyAlignment="1">
      <alignment horizontal="center"/>
    </xf>
    <xf numFmtId="0" fontId="79" fillId="0" borderId="3" xfId="0" applyFont="1" applyBorder="1" applyAlignment="1">
      <alignment vertical="center"/>
    </xf>
    <xf numFmtId="0" fontId="57" fillId="0" borderId="3" xfId="0" applyFont="1" applyBorder="1" applyAlignment="1">
      <alignment vertical="center"/>
    </xf>
    <xf numFmtId="0" fontId="79" fillId="0" borderId="3" xfId="0" applyFont="1" applyBorder="1"/>
    <xf numFmtId="0" fontId="79" fillId="0" borderId="4" xfId="0" applyFont="1" applyBorder="1"/>
    <xf numFmtId="0" fontId="57" fillId="0" borderId="1" xfId="0" applyFont="1" applyBorder="1" applyAlignment="1">
      <alignment horizontal="right"/>
    </xf>
    <xf numFmtId="10" fontId="82" fillId="3" borderId="1" xfId="0" applyNumberFormat="1" applyFont="1" applyFill="1" applyBorder="1"/>
    <xf numFmtId="10" fontId="82" fillId="3" borderId="1" xfId="0" applyNumberFormat="1" applyFont="1" applyFill="1" applyBorder="1" applyAlignment="1">
      <alignment horizontal="right"/>
    </xf>
    <xf numFmtId="10" fontId="57" fillId="0" borderId="0" xfId="147" applyNumberFormat="1" applyFont="1"/>
    <xf numFmtId="10" fontId="57" fillId="0" borderId="0" xfId="0" applyNumberFormat="1" applyFont="1"/>
    <xf numFmtId="0" fontId="66" fillId="0" borderId="0" xfId="14" applyFont="1" applyAlignment="1">
      <alignment horizontal="center" vertical="center" wrapText="1"/>
    </xf>
    <xf numFmtId="0" fontId="67" fillId="0" borderId="0" xfId="14" applyFont="1" applyAlignment="1">
      <alignment horizontal="center" vertical="center"/>
    </xf>
    <xf numFmtId="0" fontId="57" fillId="0" borderId="19" xfId="14" applyBorder="1" applyAlignment="1">
      <alignment horizontal="center" vertical="center"/>
    </xf>
    <xf numFmtId="0" fontId="57" fillId="0" borderId="20" xfId="14" applyBorder="1" applyAlignment="1">
      <alignment horizontal="center" vertical="center"/>
    </xf>
    <xf numFmtId="0" fontId="57" fillId="0" borderId="30" xfId="14" applyBorder="1" applyAlignment="1">
      <alignment horizontal="center" vertical="center"/>
    </xf>
    <xf numFmtId="0" fontId="57" fillId="0" borderId="29" xfId="14" applyBorder="1" applyAlignment="1">
      <alignment horizontal="center" vertical="center"/>
    </xf>
    <xf numFmtId="0" fontId="57" fillId="0" borderId="31" xfId="14" applyBorder="1" applyAlignment="1">
      <alignment horizontal="center" vertical="center"/>
    </xf>
    <xf numFmtId="0" fontId="57" fillId="0" borderId="32" xfId="14" applyBorder="1" applyAlignment="1">
      <alignment horizontal="center" vertical="center"/>
    </xf>
    <xf numFmtId="0" fontId="57" fillId="0" borderId="10" xfId="14" applyBorder="1" applyAlignment="1">
      <alignment horizontal="center" vertical="center"/>
    </xf>
    <xf numFmtId="0" fontId="57" fillId="0" borderId="11" xfId="14" applyBorder="1" applyAlignment="1">
      <alignment horizontal="center" vertical="center"/>
    </xf>
    <xf numFmtId="0" fontId="65" fillId="0" borderId="30" xfId="14" applyFont="1" applyBorder="1" applyAlignment="1">
      <alignment horizontal="center" vertical="center"/>
    </xf>
    <xf numFmtId="0" fontId="65" fillId="0" borderId="29" xfId="14" applyFont="1" applyBorder="1" applyAlignment="1">
      <alignment horizontal="center" vertical="center"/>
    </xf>
    <xf numFmtId="0" fontId="65" fillId="0" borderId="31" xfId="14" applyFont="1" applyBorder="1" applyAlignment="1">
      <alignment horizontal="center" vertical="center"/>
    </xf>
    <xf numFmtId="0" fontId="57" fillId="0" borderId="33" xfId="14" applyBorder="1" applyAlignment="1">
      <alignment horizontal="center" vertical="center"/>
    </xf>
    <xf numFmtId="0" fontId="68" fillId="3" borderId="7" xfId="14" applyFont="1" applyFill="1" applyBorder="1" applyAlignment="1">
      <alignment horizontal="center" vertical="center"/>
    </xf>
    <xf numFmtId="0" fontId="68" fillId="3" borderId="6" xfId="14" applyFont="1" applyFill="1" applyBorder="1" applyAlignment="1">
      <alignment horizontal="center" vertical="center"/>
    </xf>
    <xf numFmtId="0" fontId="68" fillId="3" borderId="34" xfId="14" applyFont="1" applyFill="1" applyBorder="1" applyAlignment="1">
      <alignment horizontal="center" vertical="center" wrapText="1"/>
    </xf>
    <xf numFmtId="0" fontId="68" fillId="3" borderId="37" xfId="14" applyFont="1" applyFill="1" applyBorder="1" applyAlignment="1">
      <alignment horizontal="center" vertical="center" wrapText="1"/>
    </xf>
    <xf numFmtId="0" fontId="69" fillId="3" borderId="34" xfId="14" applyFont="1" applyFill="1" applyBorder="1" applyAlignment="1">
      <alignment horizontal="center" vertical="center" wrapText="1"/>
    </xf>
    <xf numFmtId="0" fontId="69" fillId="3" borderId="37" xfId="14" applyFont="1" applyFill="1" applyBorder="1" applyAlignment="1">
      <alignment horizontal="center" vertical="center" wrapText="1"/>
    </xf>
    <xf numFmtId="0" fontId="68" fillId="0" borderId="19" xfId="14" applyFont="1" applyBorder="1" applyAlignment="1">
      <alignment horizontal="center" vertical="center" wrapText="1"/>
    </xf>
    <xf numFmtId="0" fontId="68" fillId="0" borderId="20" xfId="14" applyFont="1" applyBorder="1" applyAlignment="1">
      <alignment horizontal="center" vertical="center" wrapText="1"/>
    </xf>
    <xf numFmtId="0" fontId="68" fillId="0" borderId="38" xfId="14" applyFont="1" applyBorder="1" applyAlignment="1">
      <alignment horizontal="center" vertical="center" wrapText="1"/>
    </xf>
    <xf numFmtId="0" fontId="68" fillId="0" borderId="39" xfId="14" applyFont="1" applyBorder="1" applyAlignment="1">
      <alignment horizontal="center" vertical="center" wrapText="1"/>
    </xf>
    <xf numFmtId="0" fontId="68" fillId="0" borderId="8" xfId="14" applyFont="1" applyBorder="1" applyAlignment="1">
      <alignment horizontal="center" vertical="center"/>
    </xf>
    <xf numFmtId="0" fontId="68" fillId="0" borderId="26" xfId="14" applyFont="1" applyBorder="1" applyAlignment="1">
      <alignment horizontal="center" vertical="center"/>
    </xf>
    <xf numFmtId="0" fontId="68" fillId="0" borderId="9" xfId="14" applyFont="1" applyBorder="1" applyAlignment="1">
      <alignment horizontal="center" vertical="center"/>
    </xf>
    <xf numFmtId="0" fontId="68" fillId="0" borderId="35" xfId="14" applyFont="1" applyBorder="1" applyAlignment="1">
      <alignment horizontal="center" vertical="center"/>
    </xf>
    <xf numFmtId="0" fontId="68" fillId="0" borderId="28" xfId="14" applyFont="1" applyBorder="1" applyAlignment="1">
      <alignment horizontal="center" vertical="center"/>
    </xf>
    <xf numFmtId="0" fontId="68" fillId="0" borderId="36" xfId="14" applyFont="1" applyBorder="1" applyAlignment="1">
      <alignment horizontal="center" vertical="center"/>
    </xf>
    <xf numFmtId="0" fontId="68" fillId="0" borderId="6" xfId="14" applyFont="1" applyBorder="1" applyAlignment="1">
      <alignment horizontal="center" vertical="center" wrapText="1"/>
    </xf>
    <xf numFmtId="0" fontId="68" fillId="0" borderId="41" xfId="14" applyFont="1" applyBorder="1" applyAlignment="1">
      <alignment horizontal="center" vertical="center" wrapText="1"/>
    </xf>
    <xf numFmtId="0" fontId="68" fillId="0" borderId="6" xfId="14" applyFont="1" applyBorder="1" applyAlignment="1">
      <alignment horizontal="center" vertical="center"/>
    </xf>
    <xf numFmtId="0" fontId="68" fillId="0" borderId="41" xfId="14" applyFont="1" applyBorder="1" applyAlignment="1">
      <alignment horizontal="center" vertical="center"/>
    </xf>
    <xf numFmtId="0" fontId="68" fillId="0" borderId="12" xfId="14" applyFont="1" applyBorder="1" applyAlignment="1">
      <alignment horizontal="center" vertical="center"/>
    </xf>
    <xf numFmtId="0" fontId="69" fillId="0" borderId="6" xfId="14" applyFont="1" applyBorder="1" applyAlignment="1">
      <alignment horizontal="center" vertical="center" wrapText="1"/>
    </xf>
    <xf numFmtId="0" fontId="69" fillId="0" borderId="41" xfId="14" applyFont="1" applyBorder="1" applyAlignment="1">
      <alignment horizontal="center" vertical="center" wrapText="1"/>
    </xf>
    <xf numFmtId="0" fontId="69" fillId="0" borderId="12" xfId="14" applyFont="1" applyBorder="1" applyAlignment="1">
      <alignment horizontal="center" vertical="center" wrapText="1"/>
    </xf>
    <xf numFmtId="0" fontId="70" fillId="0" borderId="6" xfId="14" applyFont="1" applyBorder="1" applyAlignment="1">
      <alignment horizontal="center" vertical="center" wrapText="1"/>
    </xf>
    <xf numFmtId="0" fontId="70" fillId="0" borderId="41" xfId="14" applyFont="1" applyBorder="1" applyAlignment="1">
      <alignment horizontal="center" vertical="center" wrapText="1"/>
    </xf>
    <xf numFmtId="0" fontId="70" fillId="0" borderId="12" xfId="14" applyFont="1" applyBorder="1" applyAlignment="1">
      <alignment horizontal="center" vertical="center" wrapText="1"/>
    </xf>
    <xf numFmtId="0" fontId="69" fillId="0" borderId="31" xfId="14" applyFont="1" applyBorder="1" applyAlignment="1">
      <alignment horizontal="center" vertical="center"/>
    </xf>
    <xf numFmtId="0" fontId="69" fillId="0" borderId="44" xfId="14" applyFont="1" applyBorder="1" applyAlignment="1">
      <alignment horizontal="center" vertical="center"/>
    </xf>
    <xf numFmtId="0" fontId="75" fillId="4" borderId="47" xfId="14" applyFont="1" applyFill="1" applyBorder="1" applyAlignment="1">
      <alignment horizontal="center" vertical="center"/>
    </xf>
    <xf numFmtId="0" fontId="75" fillId="4" borderId="48" xfId="14" applyFont="1" applyFill="1" applyBorder="1" applyAlignment="1">
      <alignment horizontal="center" vertical="center"/>
    </xf>
    <xf numFmtId="0" fontId="68" fillId="3" borderId="12" xfId="14" applyFont="1" applyFill="1" applyBorder="1" applyAlignment="1">
      <alignment horizontal="center" vertical="center"/>
    </xf>
    <xf numFmtId="0" fontId="69" fillId="0" borderId="6" xfId="14" applyFont="1" applyFill="1" applyBorder="1" applyAlignment="1">
      <alignment horizontal="center" vertical="center" wrapText="1"/>
    </xf>
    <xf numFmtId="0" fontId="69" fillId="0" borderId="12" xfId="14" applyFont="1" applyFill="1" applyBorder="1" applyAlignment="1">
      <alignment horizontal="center" vertical="center" wrapText="1"/>
    </xf>
    <xf numFmtId="0" fontId="70" fillId="0" borderId="6" xfId="14" applyFont="1" applyFill="1" applyBorder="1" applyAlignment="1">
      <alignment horizontal="center" vertical="center" wrapText="1"/>
    </xf>
    <xf numFmtId="0" fontId="70" fillId="0" borderId="12" xfId="14" applyFont="1" applyFill="1" applyBorder="1" applyAlignment="1">
      <alignment horizontal="center" vertical="center" wrapText="1"/>
    </xf>
    <xf numFmtId="0" fontId="69" fillId="0" borderId="42" xfId="14" applyFont="1" applyBorder="1" applyAlignment="1">
      <alignment horizontal="center" vertical="center"/>
    </xf>
    <xf numFmtId="0" fontId="68" fillId="3" borderId="41" xfId="14" applyFont="1" applyFill="1" applyBorder="1" applyAlignment="1">
      <alignment horizontal="center" vertical="center"/>
    </xf>
    <xf numFmtId="0" fontId="70" fillId="3" borderId="6" xfId="14" applyFont="1" applyFill="1" applyBorder="1" applyAlignment="1">
      <alignment horizontal="center" vertical="center" wrapText="1"/>
    </xf>
    <xf numFmtId="0" fontId="70" fillId="3" borderId="41" xfId="14" applyFont="1" applyFill="1" applyBorder="1" applyAlignment="1">
      <alignment horizontal="center" vertical="center" wrapText="1"/>
    </xf>
    <xf numFmtId="0" fontId="70" fillId="3" borderId="12" xfId="14" applyFont="1" applyFill="1" applyBorder="1" applyAlignment="1">
      <alignment horizontal="center" vertical="center" wrapText="1"/>
    </xf>
    <xf numFmtId="0" fontId="69" fillId="0" borderId="30" xfId="14" applyFont="1" applyBorder="1" applyAlignment="1">
      <alignment horizontal="center" vertical="center"/>
    </xf>
    <xf numFmtId="0" fontId="69" fillId="0" borderId="43" xfId="14" applyFont="1" applyBorder="1" applyAlignment="1">
      <alignment horizontal="center" vertical="center"/>
    </xf>
    <xf numFmtId="0" fontId="69" fillId="3" borderId="6" xfId="14" applyFont="1" applyFill="1" applyBorder="1" applyAlignment="1">
      <alignment horizontal="center" vertical="center" wrapText="1"/>
    </xf>
    <xf numFmtId="0" fontId="69" fillId="3" borderId="41" xfId="14" applyFont="1" applyFill="1" applyBorder="1" applyAlignment="1">
      <alignment horizontal="center" vertical="center" wrapText="1"/>
    </xf>
    <xf numFmtId="0" fontId="69" fillId="3" borderId="12" xfId="14" applyFont="1" applyFill="1" applyBorder="1" applyAlignment="1">
      <alignment horizontal="center" vertical="center" wrapText="1"/>
    </xf>
    <xf numFmtId="0" fontId="69" fillId="6" borderId="50" xfId="14" applyFont="1" applyFill="1" applyBorder="1" applyAlignment="1">
      <alignment vertical="center"/>
    </xf>
    <xf numFmtId="0" fontId="69" fillId="6" borderId="55" xfId="14" applyFont="1" applyFill="1" applyBorder="1" applyAlignment="1">
      <alignment vertical="center"/>
    </xf>
    <xf numFmtId="0" fontId="69" fillId="7" borderId="38" xfId="14" applyFont="1" applyFill="1" applyBorder="1" applyAlignment="1">
      <alignment horizontal="center" vertical="center"/>
    </xf>
    <xf numFmtId="0" fontId="69" fillId="7" borderId="0" xfId="14" applyFont="1" applyFill="1" applyAlignment="1">
      <alignment horizontal="center" vertical="center"/>
    </xf>
    <xf numFmtId="0" fontId="69" fillId="7" borderId="39" xfId="14" applyFont="1" applyFill="1" applyBorder="1" applyAlignment="1">
      <alignment horizontal="center" vertical="center"/>
    </xf>
    <xf numFmtId="0" fontId="69" fillId="7" borderId="17" xfId="14" applyFont="1" applyFill="1" applyBorder="1" applyAlignment="1">
      <alignment horizontal="center" vertical="center"/>
    </xf>
    <xf numFmtId="0" fontId="69" fillId="7" borderId="5" xfId="14" applyFont="1" applyFill="1" applyBorder="1" applyAlignment="1">
      <alignment horizontal="center" vertical="center"/>
    </xf>
    <xf numFmtId="0" fontId="69" fillId="7" borderId="18" xfId="14" applyFont="1" applyFill="1" applyBorder="1" applyAlignment="1">
      <alignment horizontal="center" vertical="center"/>
    </xf>
    <xf numFmtId="0" fontId="69" fillId="0" borderId="35" xfId="14" applyFont="1" applyBorder="1" applyAlignment="1">
      <alignment horizontal="left" vertical="center"/>
    </xf>
    <xf numFmtId="0" fontId="69" fillId="0" borderId="36" xfId="14" applyFont="1" applyBorder="1" applyAlignment="1">
      <alignment horizontal="left" vertical="center"/>
    </xf>
    <xf numFmtId="0" fontId="69" fillId="0" borderId="53" xfId="14" applyFont="1" applyBorder="1" applyAlignment="1">
      <alignment vertical="center"/>
    </xf>
    <xf numFmtId="0" fontId="69" fillId="0" borderId="54" xfId="14" applyFont="1" applyBorder="1" applyAlignment="1">
      <alignment vertical="center"/>
    </xf>
    <xf numFmtId="0" fontId="69" fillId="0" borderId="53" xfId="14" applyFont="1" applyBorder="1" applyAlignment="1">
      <alignment horizontal="left" vertical="center"/>
    </xf>
    <xf numFmtId="0" fontId="69" fillId="0" borderId="54" xfId="14" applyFont="1" applyBorder="1" applyAlignment="1">
      <alignment horizontal="left" vertical="center"/>
    </xf>
    <xf numFmtId="0" fontId="69" fillId="7" borderId="19" xfId="14" applyFont="1" applyFill="1" applyBorder="1" applyAlignment="1">
      <alignment horizontal="center" vertical="center"/>
    </xf>
    <xf numFmtId="0" fontId="69" fillId="7" borderId="33" xfId="14" applyFont="1" applyFill="1" applyBorder="1" applyAlignment="1">
      <alignment horizontal="center" vertical="center"/>
    </xf>
    <xf numFmtId="0" fontId="69" fillId="7" borderId="20" xfId="14" applyFont="1" applyFill="1" applyBorder="1" applyAlignment="1">
      <alignment horizontal="center" vertical="center"/>
    </xf>
    <xf numFmtId="0" fontId="69" fillId="0" borderId="57" xfId="14" applyFont="1" applyBorder="1" applyAlignment="1">
      <alignment horizontal="left" vertical="center"/>
    </xf>
    <xf numFmtId="0" fontId="69" fillId="0" borderId="58" xfId="14" applyFont="1" applyBorder="1" applyAlignment="1">
      <alignment horizontal="left" vertical="center"/>
    </xf>
    <xf numFmtId="0" fontId="80" fillId="0" borderId="14" xfId="148" applyFont="1" applyBorder="1" applyAlignment="1">
      <alignment horizontal="center" vertical="center" wrapText="1"/>
    </xf>
    <xf numFmtId="0" fontId="80" fillId="0" borderId="13" xfId="148" applyFont="1" applyBorder="1" applyAlignment="1">
      <alignment horizontal="center" vertical="center" wrapText="1"/>
    </xf>
    <xf numFmtId="0" fontId="79" fillId="0" borderId="1" xfId="0" applyFont="1" applyBorder="1" applyAlignment="1">
      <alignment horizontal="left" vertical="center"/>
    </xf>
    <xf numFmtId="0" fontId="79" fillId="0" borderId="2" xfId="0" applyFont="1" applyBorder="1" applyAlignment="1">
      <alignment horizontal="left" vertical="center"/>
    </xf>
    <xf numFmtId="0" fontId="79" fillId="0" borderId="4" xfId="0" applyFont="1" applyBorder="1" applyAlignment="1">
      <alignment horizontal="left" vertical="center"/>
    </xf>
    <xf numFmtId="0" fontId="79" fillId="0" borderId="0" xfId="0" applyFont="1" applyAlignment="1">
      <alignment horizontal="center" wrapText="1"/>
    </xf>
    <xf numFmtId="0" fontId="79" fillId="0" borderId="0" xfId="0" applyFont="1" applyAlignment="1">
      <alignment horizontal="center" vertical="center" wrapText="1"/>
    </xf>
    <xf numFmtId="0" fontId="80" fillId="0" borderId="0" xfId="14" applyFont="1" applyAlignment="1">
      <alignment horizontal="center" vertical="center" wrapText="1"/>
    </xf>
    <xf numFmtId="0" fontId="63" fillId="0" borderId="0" xfId="0" applyFont="1" applyAlignment="1">
      <alignment horizontal="center"/>
    </xf>
  </cellXfs>
  <cellStyles count="150">
    <cellStyle name="Dziesiętny 2" xfId="29" xr:uid="{00000000-0005-0000-0000-000001000000}"/>
    <cellStyle name="Dziesiętny 2 2" xfId="73" xr:uid="{00000000-0005-0000-0000-000002000000}"/>
    <cellStyle name="Dziesiętny 3" xfId="59" xr:uid="{00000000-0005-0000-0000-000003000000}"/>
    <cellStyle name="Normalny" xfId="0" builtinId="0"/>
    <cellStyle name="Normalny 10" xfId="24" xr:uid="{00000000-0005-0000-0000-000006000000}"/>
    <cellStyle name="Normalny 10 2" xfId="68" xr:uid="{00000000-0005-0000-0000-000007000000}"/>
    <cellStyle name="Normalny 11" xfId="37" xr:uid="{00000000-0005-0000-0000-000008000000}"/>
    <cellStyle name="Normalny 11 2" xfId="38" xr:uid="{00000000-0005-0000-0000-000009000000}"/>
    <cellStyle name="Normalny 11 2 2" xfId="81" xr:uid="{00000000-0005-0000-0000-00000A000000}"/>
    <cellStyle name="Normalny 11 3" xfId="80" xr:uid="{00000000-0005-0000-0000-00000B000000}"/>
    <cellStyle name="Normalny 12" xfId="39" xr:uid="{00000000-0005-0000-0000-00000C000000}"/>
    <cellStyle name="Normalny 12 2" xfId="82" xr:uid="{00000000-0005-0000-0000-00000D000000}"/>
    <cellStyle name="Normalny 13" xfId="42" xr:uid="{00000000-0005-0000-0000-00000E000000}"/>
    <cellStyle name="Normalny 13 2" xfId="43" xr:uid="{00000000-0005-0000-0000-00000F000000}"/>
    <cellStyle name="Normalny 13 2 2" xfId="86" xr:uid="{00000000-0005-0000-0000-000010000000}"/>
    <cellStyle name="Normalny 13 3" xfId="44" xr:uid="{00000000-0005-0000-0000-000011000000}"/>
    <cellStyle name="Normalny 13 3 2" xfId="45" xr:uid="{00000000-0005-0000-0000-000012000000}"/>
    <cellStyle name="Normalny 13 3 2 2" xfId="88" xr:uid="{00000000-0005-0000-0000-000013000000}"/>
    <cellStyle name="Normalny 13 3 3" xfId="87" xr:uid="{00000000-0005-0000-0000-000014000000}"/>
    <cellStyle name="Normalny 13 4" xfId="85" xr:uid="{00000000-0005-0000-0000-000015000000}"/>
    <cellStyle name="Normalny 14" xfId="48" xr:uid="{00000000-0005-0000-0000-000016000000}"/>
    <cellStyle name="Normalny 14 2" xfId="91" xr:uid="{00000000-0005-0000-0000-000017000000}"/>
    <cellStyle name="Normalny 15" xfId="49" xr:uid="{00000000-0005-0000-0000-000018000000}"/>
    <cellStyle name="Normalny 15 2" xfId="50" xr:uid="{00000000-0005-0000-0000-000019000000}"/>
    <cellStyle name="Normalny 15 2 2" xfId="53" xr:uid="{00000000-0005-0000-0000-00001A000000}"/>
    <cellStyle name="Normalny 15 2 2 2" xfId="95" xr:uid="{00000000-0005-0000-0000-00001B000000}"/>
    <cellStyle name="Normalny 15 2 3" xfId="93" xr:uid="{00000000-0005-0000-0000-00001C000000}"/>
    <cellStyle name="Normalny 15 3" xfId="92" xr:uid="{00000000-0005-0000-0000-00001D000000}"/>
    <cellStyle name="Normalny 16" xfId="51" xr:uid="{00000000-0005-0000-0000-00001E000000}"/>
    <cellStyle name="Normalny 16 2" xfId="94" xr:uid="{00000000-0005-0000-0000-00001F000000}"/>
    <cellStyle name="Normalny 17" xfId="102" xr:uid="{00000000-0005-0000-0000-000020000000}"/>
    <cellStyle name="Normalny 18" xfId="105" xr:uid="{00000000-0005-0000-0000-000021000000}"/>
    <cellStyle name="Normalny 18 2" xfId="106" xr:uid="{00000000-0005-0000-0000-000022000000}"/>
    <cellStyle name="Normalny 18 2 2" xfId="108" xr:uid="{00000000-0005-0000-0000-000023000000}"/>
    <cellStyle name="Normalny 18 2 2 2" xfId="111" xr:uid="{00000000-0005-0000-0000-000024000000}"/>
    <cellStyle name="Normalny 18 2 2 2 2" xfId="114" xr:uid="{00000000-0005-0000-0000-000025000000}"/>
    <cellStyle name="Normalny 18 2 2 2 3" xfId="115" xr:uid="{00000000-0005-0000-0000-000026000000}"/>
    <cellStyle name="Normalny 18 2 2 2 3 2" xfId="116" xr:uid="{00000000-0005-0000-0000-000027000000}"/>
    <cellStyle name="Normalny 18 2 2 2 3 2 2" xfId="117" xr:uid="{00000000-0005-0000-0000-000028000000}"/>
    <cellStyle name="Normalny 18 2 2 2 3 2 2 2" xfId="118" xr:uid="{00000000-0005-0000-0000-000029000000}"/>
    <cellStyle name="Normalny 18 2 2 2 3 2 2 2 2" xfId="119" xr:uid="{00000000-0005-0000-0000-00002A000000}"/>
    <cellStyle name="Normalny 18 2 2 2 3 2 2 2 4" xfId="134" xr:uid="{00000000-0005-0000-0000-00002B000000}"/>
    <cellStyle name="Normalny 18 2 2 2 3 2 3" xfId="130" xr:uid="{00000000-0005-0000-0000-00002C000000}"/>
    <cellStyle name="Normalny 18 2 2 2 3 2 3 2" xfId="131" xr:uid="{00000000-0005-0000-0000-00002D000000}"/>
    <cellStyle name="Normalny 18 2 2 2 3 2 4" xfId="137" xr:uid="{00000000-0005-0000-0000-00002E000000}"/>
    <cellStyle name="Normalny 18 2 2 2 3 2 4 2" xfId="142" xr:uid="{00000000-0005-0000-0000-00002F000000}"/>
    <cellStyle name="Normalny 18 2 2 2 3 2 4 2 2" xfId="145" xr:uid="{6E88851D-CCD2-421A-82EA-14CEF2FAFD27}"/>
    <cellStyle name="Normalny 18 2 2 2 3 2 4 3" xfId="146" xr:uid="{A076E7D3-F85F-4DC4-8731-38AC4AA3FDC3}"/>
    <cellStyle name="Normalny 18 2 2 3" xfId="112" xr:uid="{00000000-0005-0000-0000-000030000000}"/>
    <cellStyle name="Normalny 18 2 2 3 2" xfId="127" xr:uid="{00000000-0005-0000-0000-000031000000}"/>
    <cellStyle name="Normalny 18 2 2 4" xfId="113" xr:uid="{00000000-0005-0000-0000-000032000000}"/>
    <cellStyle name="Normalny 2" xfId="3" xr:uid="{00000000-0005-0000-0000-000033000000}"/>
    <cellStyle name="Normalny 2 2" xfId="4" xr:uid="{00000000-0005-0000-0000-000034000000}"/>
    <cellStyle name="Normalny 2 2 2" xfId="9" xr:uid="{00000000-0005-0000-0000-000035000000}"/>
    <cellStyle name="Normalny 2 2 3" xfId="10" xr:uid="{00000000-0005-0000-0000-000036000000}"/>
    <cellStyle name="Normalny 2 3" xfId="11" xr:uid="{00000000-0005-0000-0000-000037000000}"/>
    <cellStyle name="Normalny 2 3 2" xfId="52" xr:uid="{00000000-0005-0000-0000-000038000000}"/>
    <cellStyle name="Normalny 2 4" xfId="14" xr:uid="{00000000-0005-0000-0000-000039000000}"/>
    <cellStyle name="Normalny 3" xfId="5" xr:uid="{00000000-0005-0000-0000-00003A000000}"/>
    <cellStyle name="Normalny 3 2" xfId="6" xr:uid="{00000000-0005-0000-0000-00003B000000}"/>
    <cellStyle name="Normalny 3 2 2" xfId="7" xr:uid="{00000000-0005-0000-0000-00003C000000}"/>
    <cellStyle name="Normalny 3 2 3" xfId="58" xr:uid="{00000000-0005-0000-0000-00003D000000}"/>
    <cellStyle name="Normalny 4" xfId="8" xr:uid="{00000000-0005-0000-0000-00003E000000}"/>
    <cellStyle name="Normalny 5" xfId="1" xr:uid="{00000000-0005-0000-0000-00003F000000}"/>
    <cellStyle name="Normalny 5 2" xfId="12" xr:uid="{00000000-0005-0000-0000-000040000000}"/>
    <cellStyle name="Normalny 5 2 2" xfId="18" xr:uid="{00000000-0005-0000-0000-000041000000}"/>
    <cellStyle name="Normalny 5 2 2 2" xfId="22" xr:uid="{00000000-0005-0000-0000-000042000000}"/>
    <cellStyle name="Normalny 5 2 2 2 2" xfId="26" xr:uid="{00000000-0005-0000-0000-000043000000}"/>
    <cellStyle name="Normalny 5 2 2 2 2 2" xfId="36" xr:uid="{00000000-0005-0000-0000-000044000000}"/>
    <cellStyle name="Normalny 5 2 2 2 2 2 2" xfId="41" xr:uid="{00000000-0005-0000-0000-000045000000}"/>
    <cellStyle name="Normalny 5 2 2 2 2 2 2 2" xfId="47" xr:uid="{00000000-0005-0000-0000-000046000000}"/>
    <cellStyle name="Normalny 5 2 2 2 2 2 2 2 2" xfId="90" xr:uid="{00000000-0005-0000-0000-000047000000}"/>
    <cellStyle name="Normalny 5 2 2 2 2 2 2 2 2 2" xfId="99" xr:uid="{00000000-0005-0000-0000-000048000000}"/>
    <cellStyle name="Normalny 5 2 2 2 2 2 2 2 2 2 2" xfId="104" xr:uid="{00000000-0005-0000-0000-000049000000}"/>
    <cellStyle name="Normalny 5 2 2 2 2 2 2 2 2 2 2 2" xfId="110" xr:uid="{00000000-0005-0000-0000-00004A000000}"/>
    <cellStyle name="Normalny 5 2 2 2 2 2 2 2 2 2 2 2 2" xfId="121" xr:uid="{00000000-0005-0000-0000-00004B000000}"/>
    <cellStyle name="Normalny 5 2 2 2 2 2 2 2 2 2 2 2 2 2" xfId="129" xr:uid="{00000000-0005-0000-0000-00004C000000}"/>
    <cellStyle name="Normalny 5 2 2 2 2 2 2 2 2 2 2 2 3" xfId="133" xr:uid="{00000000-0005-0000-0000-00004D000000}"/>
    <cellStyle name="Normalny 5 2 2 2 2 2 2 2 2 2 2 2 3 2" xfId="136" xr:uid="{00000000-0005-0000-0000-00004E000000}"/>
    <cellStyle name="Normalny 5 2 2 2 2 2 2 2 2 2 2 2 3 3" xfId="139" xr:uid="{00000000-0005-0000-0000-00004F000000}"/>
    <cellStyle name="Normalny 5 2 2 2 2 2 2 2 2 2 2 2 3 3 2" xfId="141" xr:uid="{00000000-0005-0000-0000-000050000000}"/>
    <cellStyle name="Normalny 5 2 2 2 2 2 2 2 2 2 2 2 3 3 2 2" xfId="144" xr:uid="{00000000-0005-0000-0000-000051000000}"/>
    <cellStyle name="Normalny 5 2 2 2 2 2 2 2 2 2 2 2 3 3 2 2 2" xfId="149" xr:uid="{09DDDCC9-F733-4600-AF9B-0854497C4137}"/>
    <cellStyle name="Normalny 5 2 2 2 2 2 2 3" xfId="84" xr:uid="{00000000-0005-0000-0000-000052000000}"/>
    <cellStyle name="Normalny 5 2 2 2 2 2 3" xfId="79" xr:uid="{00000000-0005-0000-0000-000053000000}"/>
    <cellStyle name="Normalny 5 2 2 2 2 3" xfId="70" xr:uid="{00000000-0005-0000-0000-000054000000}"/>
    <cellStyle name="Normalny 5 2 2 2 3" xfId="66" xr:uid="{00000000-0005-0000-0000-000055000000}"/>
    <cellStyle name="Normalny 5 2 2 3" xfId="27" xr:uid="{00000000-0005-0000-0000-000056000000}"/>
    <cellStyle name="Normalny 5 2 2 3 2" xfId="71" xr:uid="{00000000-0005-0000-0000-000057000000}"/>
    <cellStyle name="Normalny 5 2 2 4" xfId="62" xr:uid="{00000000-0005-0000-0000-000058000000}"/>
    <cellStyle name="Normalny 5 2 2 5" xfId="124" xr:uid="{00000000-0005-0000-0000-000059000000}"/>
    <cellStyle name="Normalny 5 2 3" xfId="31" xr:uid="{00000000-0005-0000-0000-00005A000000}"/>
    <cellStyle name="Normalny 5 2 3 2" xfId="33" xr:uid="{00000000-0005-0000-0000-00005B000000}"/>
    <cellStyle name="Normalny 5 2 3 2 2" xfId="55" xr:uid="{00000000-0005-0000-0000-00005C000000}"/>
    <cellStyle name="Normalny 5 2 3 2 2 2" xfId="97" xr:uid="{00000000-0005-0000-0000-00005D000000}"/>
    <cellStyle name="Normalny 5 2 3 2 3" xfId="77" xr:uid="{00000000-0005-0000-0000-00005E000000}"/>
    <cellStyle name="Normalny 5 2 3 3" xfId="75" xr:uid="{00000000-0005-0000-0000-00005F000000}"/>
    <cellStyle name="Normalny 5 2 4" xfId="60" xr:uid="{00000000-0005-0000-0000-000060000000}"/>
    <cellStyle name="Normalny 5 2 5" xfId="100" xr:uid="{00000000-0005-0000-0000-000061000000}"/>
    <cellStyle name="Normalny 5 2 6" xfId="107" xr:uid="{00000000-0005-0000-0000-000062000000}"/>
    <cellStyle name="Normalny 5 2 7" xfId="122" xr:uid="{00000000-0005-0000-0000-000063000000}"/>
    <cellStyle name="Normalny 5 2 7 2" xfId="125" xr:uid="{00000000-0005-0000-0000-000064000000}"/>
    <cellStyle name="Normalny 5 3" xfId="19" xr:uid="{00000000-0005-0000-0000-000065000000}"/>
    <cellStyle name="Normalny 5 3 2" xfId="21" xr:uid="{00000000-0005-0000-0000-000066000000}"/>
    <cellStyle name="Normalny 5 3 2 2" xfId="25" xr:uid="{00000000-0005-0000-0000-000067000000}"/>
    <cellStyle name="Normalny 5 3 2 2 2" xfId="35" xr:uid="{00000000-0005-0000-0000-000068000000}"/>
    <cellStyle name="Normalny 5 3 2 2 2 2" xfId="40" xr:uid="{00000000-0005-0000-0000-000069000000}"/>
    <cellStyle name="Normalny 5 3 2 2 2 2 2" xfId="46" xr:uid="{00000000-0005-0000-0000-00006A000000}"/>
    <cellStyle name="Normalny 5 3 2 2 2 2 2 2" xfId="89" xr:uid="{00000000-0005-0000-0000-00006B000000}"/>
    <cellStyle name="Normalny 5 3 2 2 2 2 2 2 2" xfId="98" xr:uid="{00000000-0005-0000-0000-00006C000000}"/>
    <cellStyle name="Normalny 5 3 2 2 2 2 2 2 2 2" xfId="103" xr:uid="{00000000-0005-0000-0000-00006D000000}"/>
    <cellStyle name="Normalny 5 3 2 2 2 2 2 2 2 2 2" xfId="109" xr:uid="{00000000-0005-0000-0000-00006E000000}"/>
    <cellStyle name="Normalny 5 3 2 2 2 2 2 2 2 2 2 2" xfId="120" xr:uid="{00000000-0005-0000-0000-00006F000000}"/>
    <cellStyle name="Normalny 5 3 2 2 2 2 2 2 2 2 2 2 2" xfId="128" xr:uid="{00000000-0005-0000-0000-000070000000}"/>
    <cellStyle name="Normalny 5 3 2 2 2 2 2 2 2 2 2 3" xfId="132" xr:uid="{00000000-0005-0000-0000-000071000000}"/>
    <cellStyle name="Normalny 5 3 2 2 2 2 2 2 2 2 2 3 2" xfId="135" xr:uid="{00000000-0005-0000-0000-000072000000}"/>
    <cellStyle name="Normalny 5 3 2 2 2 2 2 2 2 2 2 3 3" xfId="138" xr:uid="{00000000-0005-0000-0000-000073000000}"/>
    <cellStyle name="Normalny 5 3 2 2 2 2 2 2 2 2 2 3 3 2" xfId="140" xr:uid="{00000000-0005-0000-0000-000074000000}"/>
    <cellStyle name="Normalny 5 3 2 2 2 2 2 2 2 2 2 3 3 2 2" xfId="143" xr:uid="{00000000-0005-0000-0000-000075000000}"/>
    <cellStyle name="Normalny 5 3 2 2 2 2 2 2 2 2 2 3 3 2 2 2" xfId="148" xr:uid="{436A4AA3-150A-4D37-9AA3-7FBF0E9CDDCE}"/>
    <cellStyle name="Normalny 5 3 2 2 2 2 3" xfId="83" xr:uid="{00000000-0005-0000-0000-000076000000}"/>
    <cellStyle name="Normalny 5 3 2 2 2 3" xfId="78" xr:uid="{00000000-0005-0000-0000-000077000000}"/>
    <cellStyle name="Normalny 5 3 2 2 3" xfId="69" xr:uid="{00000000-0005-0000-0000-000078000000}"/>
    <cellStyle name="Normalny 5 3 2 3" xfId="65" xr:uid="{00000000-0005-0000-0000-000079000000}"/>
    <cellStyle name="Normalny 5 3 3" xfId="28" xr:uid="{00000000-0005-0000-0000-00007A000000}"/>
    <cellStyle name="Normalny 5 3 3 2" xfId="72" xr:uid="{00000000-0005-0000-0000-00007B000000}"/>
    <cellStyle name="Normalny 5 3 4" xfId="63" xr:uid="{00000000-0005-0000-0000-00007C000000}"/>
    <cellStyle name="Normalny 5 4" xfId="30" xr:uid="{00000000-0005-0000-0000-00007D000000}"/>
    <cellStyle name="Normalny 5 4 2" xfId="32" xr:uid="{00000000-0005-0000-0000-00007E000000}"/>
    <cellStyle name="Normalny 5 4 2 2" xfId="54" xr:uid="{00000000-0005-0000-0000-00007F000000}"/>
    <cellStyle name="Normalny 5 4 2 2 2" xfId="96" xr:uid="{00000000-0005-0000-0000-000080000000}"/>
    <cellStyle name="Normalny 5 4 2 3" xfId="76" xr:uid="{00000000-0005-0000-0000-000081000000}"/>
    <cellStyle name="Normalny 5 4 3" xfId="74" xr:uid="{00000000-0005-0000-0000-000082000000}"/>
    <cellStyle name="Normalny 5 5" xfId="56" xr:uid="{00000000-0005-0000-0000-000083000000}"/>
    <cellStyle name="Normalny 6" xfId="15" xr:uid="{00000000-0005-0000-0000-000084000000}"/>
    <cellStyle name="Normalny 7" xfId="16" xr:uid="{00000000-0005-0000-0000-000085000000}"/>
    <cellStyle name="Normalny 8" xfId="17" xr:uid="{00000000-0005-0000-0000-000086000000}"/>
    <cellStyle name="Normalny 9" xfId="23" xr:uid="{00000000-0005-0000-0000-000087000000}"/>
    <cellStyle name="Normalny 9 2" xfId="67" xr:uid="{00000000-0005-0000-0000-000088000000}"/>
    <cellStyle name="Procentowy" xfId="147" builtinId="5"/>
    <cellStyle name="Procentowy 2" xfId="2" xr:uid="{00000000-0005-0000-0000-00008A000000}"/>
    <cellStyle name="Procentowy 2 2" xfId="13" xr:uid="{00000000-0005-0000-0000-00008B000000}"/>
    <cellStyle name="Procentowy 2 2 2" xfId="61" xr:uid="{00000000-0005-0000-0000-00008C000000}"/>
    <cellStyle name="Procentowy 2 3" xfId="20" xr:uid="{00000000-0005-0000-0000-00008D000000}"/>
    <cellStyle name="Procentowy 2 3 2" xfId="64" xr:uid="{00000000-0005-0000-0000-00008E000000}"/>
    <cellStyle name="Procentowy 2 4" xfId="57" xr:uid="{00000000-0005-0000-0000-00008F000000}"/>
    <cellStyle name="Procentowy 2 5" xfId="101" xr:uid="{00000000-0005-0000-0000-000090000000}"/>
    <cellStyle name="Procentowy 2 6" xfId="123" xr:uid="{00000000-0005-0000-0000-000091000000}"/>
    <cellStyle name="Procentowy 2 6 2" xfId="126" xr:uid="{00000000-0005-0000-0000-000092000000}"/>
    <cellStyle name="Procentowy 3" xfId="34" xr:uid="{00000000-0005-0000-0000-000093000000}"/>
  </cellStyles>
  <dxfs count="0"/>
  <tableStyles count="0" defaultTableStyle="TableStyleMedium9" defaultPivotStyle="PivotStyleLight16"/>
  <colors>
    <mruColors>
      <color rgb="FFFFFF99"/>
      <color rgb="FFCC99FF"/>
      <color rgb="FFFF66FF"/>
      <color rgb="FFCCFF66"/>
      <color rgb="FFCC66FF"/>
      <color rgb="FF9966FF"/>
      <color rgb="FFCCFFFF"/>
      <color rgb="FF00CCFF"/>
      <color rgb="FFFF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EE636-3A9F-4A89-8A09-F986C0135D6A}">
  <sheetPr>
    <tabColor rgb="FFFFFF00"/>
    <pageSetUpPr fitToPage="1"/>
  </sheetPr>
  <dimension ref="A1:BI54"/>
  <sheetViews>
    <sheetView tabSelected="1" view="pageBreakPreview" zoomScale="55" zoomScaleNormal="60" zoomScaleSheetLayoutView="55" zoomScalePageLayoutView="60" workbookViewId="0">
      <pane xSplit="8" ySplit="5" topLeftCell="W6" activePane="bottomRight" state="frozen"/>
      <selection activeCell="A73" sqref="A73:XFD75"/>
      <selection pane="topRight" activeCell="A73" sqref="A73:XFD75"/>
      <selection pane="bottomLeft" activeCell="A73" sqref="A73:XFD75"/>
      <selection pane="bottomRight" activeCell="BB1" sqref="BB1:BE1"/>
    </sheetView>
  </sheetViews>
  <sheetFormatPr defaultColWidth="7.75" defaultRowHeight="14.25"/>
  <cols>
    <col min="1" max="1" width="4.375" style="1" customWidth="1"/>
    <col min="2" max="2" width="15.875" style="2" customWidth="1"/>
    <col min="3" max="3" width="70.75" style="2" customWidth="1"/>
    <col min="4" max="4" width="19.5" style="1" customWidth="1"/>
    <col min="5" max="5" width="15.625" style="1" customWidth="1"/>
    <col min="6" max="6" width="17.75" style="1" customWidth="1"/>
    <col min="7" max="7" width="16.375" style="1" customWidth="1"/>
    <col min="8" max="8" width="18.375" style="1" customWidth="1"/>
    <col min="9" max="14" width="16.375" style="1" hidden="1" customWidth="1"/>
    <col min="15" max="18" width="16.375" style="1" customWidth="1"/>
    <col min="19" max="19" width="17.75" style="1" customWidth="1"/>
    <col min="20" max="26" width="16.375" style="1" customWidth="1"/>
    <col min="27" max="50" width="16.375" style="1" hidden="1" customWidth="1"/>
    <col min="51" max="52" width="16.375" style="1" customWidth="1"/>
    <col min="53" max="53" width="18.25" style="1" customWidth="1"/>
    <col min="54" max="56" width="16.375" style="1" customWidth="1"/>
    <col min="57" max="57" width="18.25" style="1" customWidth="1"/>
    <col min="58" max="58" width="17.625" style="1" customWidth="1"/>
    <col min="59" max="59" width="17.875" style="1" customWidth="1"/>
    <col min="60" max="16384" width="7.75" style="1"/>
  </cols>
  <sheetData>
    <row r="1" spans="1:61" ht="93.75" customHeight="1">
      <c r="BB1" s="141" t="s">
        <v>52</v>
      </c>
      <c r="BC1" s="141"/>
      <c r="BD1" s="141"/>
      <c r="BE1" s="141"/>
    </row>
    <row r="2" spans="1:61" ht="54.75" customHeight="1">
      <c r="A2" s="142" t="s">
        <v>28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</row>
    <row r="3" spans="1:61" ht="28.5" customHeight="1" thickBot="1">
      <c r="B3" s="1"/>
      <c r="C3" s="1"/>
    </row>
    <row r="4" spans="1:61" s="42" customFormat="1" ht="24" customHeight="1" thickBot="1">
      <c r="A4" s="3">
        <v>1</v>
      </c>
      <c r="B4" s="4">
        <v>2</v>
      </c>
      <c r="C4" s="5">
        <v>3</v>
      </c>
      <c r="D4" s="143">
        <v>4</v>
      </c>
      <c r="E4" s="144"/>
      <c r="F4" s="145">
        <v>5</v>
      </c>
      <c r="G4" s="146"/>
      <c r="H4" s="147"/>
      <c r="I4" s="148">
        <v>6</v>
      </c>
      <c r="J4" s="149"/>
      <c r="K4" s="150"/>
      <c r="L4" s="151">
        <v>6</v>
      </c>
      <c r="M4" s="152"/>
      <c r="N4" s="153"/>
      <c r="O4" s="143">
        <v>6</v>
      </c>
      <c r="P4" s="154"/>
      <c r="Q4" s="144"/>
      <c r="R4" s="143">
        <v>7</v>
      </c>
      <c r="S4" s="154"/>
      <c r="T4" s="144"/>
      <c r="U4" s="143">
        <v>8</v>
      </c>
      <c r="V4" s="154"/>
      <c r="W4" s="144"/>
      <c r="X4" s="148">
        <v>9</v>
      </c>
      <c r="Y4" s="149"/>
      <c r="Z4" s="150"/>
      <c r="AA4" s="143">
        <v>10</v>
      </c>
      <c r="AB4" s="154"/>
      <c r="AC4" s="144"/>
      <c r="AD4" s="143">
        <v>11</v>
      </c>
      <c r="AE4" s="154"/>
      <c r="AF4" s="144"/>
      <c r="AG4" s="148">
        <v>12</v>
      </c>
      <c r="AH4" s="149"/>
      <c r="AI4" s="150"/>
      <c r="AJ4" s="148">
        <v>13</v>
      </c>
      <c r="AK4" s="149"/>
      <c r="AL4" s="150"/>
      <c r="AM4" s="148">
        <v>16</v>
      </c>
      <c r="AN4" s="149"/>
      <c r="AO4" s="150"/>
      <c r="AP4" s="148">
        <v>17</v>
      </c>
      <c r="AQ4" s="149"/>
      <c r="AR4" s="150"/>
      <c r="AS4" s="148">
        <v>18</v>
      </c>
      <c r="AT4" s="149"/>
      <c r="AU4" s="150"/>
      <c r="AV4" s="148">
        <v>19</v>
      </c>
      <c r="AW4" s="149"/>
      <c r="AX4" s="150"/>
      <c r="AY4" s="143">
        <v>10</v>
      </c>
      <c r="AZ4" s="154"/>
      <c r="BA4" s="144"/>
      <c r="BB4" s="154">
        <v>11</v>
      </c>
      <c r="BC4" s="154"/>
      <c r="BD4" s="144"/>
      <c r="BE4" s="6">
        <v>12</v>
      </c>
    </row>
    <row r="5" spans="1:61" ht="28.5" customHeight="1" thickBot="1">
      <c r="A5" s="155" t="s">
        <v>2</v>
      </c>
      <c r="B5" s="157" t="s">
        <v>3</v>
      </c>
      <c r="C5" s="159" t="s">
        <v>4</v>
      </c>
      <c r="D5" s="161" t="s">
        <v>5</v>
      </c>
      <c r="E5" s="162"/>
      <c r="F5" s="165" t="s">
        <v>6</v>
      </c>
      <c r="G5" s="166"/>
      <c r="H5" s="167"/>
      <c r="I5" s="168">
        <v>2018</v>
      </c>
      <c r="J5" s="169"/>
      <c r="K5" s="170"/>
      <c r="L5" s="165">
        <v>2019</v>
      </c>
      <c r="M5" s="166"/>
      <c r="N5" s="167"/>
      <c r="O5" s="165">
        <v>2020</v>
      </c>
      <c r="P5" s="166"/>
      <c r="Q5" s="167"/>
      <c r="R5" s="165">
        <v>2021</v>
      </c>
      <c r="S5" s="166"/>
      <c r="T5" s="167"/>
      <c r="U5" s="165">
        <v>2022</v>
      </c>
      <c r="V5" s="166"/>
      <c r="W5" s="167"/>
      <c r="X5" s="168">
        <v>2023</v>
      </c>
      <c r="Y5" s="169"/>
      <c r="Z5" s="170"/>
      <c r="AA5" s="165">
        <v>2024</v>
      </c>
      <c r="AB5" s="166"/>
      <c r="AC5" s="167"/>
      <c r="AD5" s="165">
        <v>2025</v>
      </c>
      <c r="AE5" s="166"/>
      <c r="AF5" s="167"/>
      <c r="AG5" s="168">
        <v>2026</v>
      </c>
      <c r="AH5" s="169"/>
      <c r="AI5" s="170"/>
      <c r="AJ5" s="168" t="s">
        <v>7</v>
      </c>
      <c r="AK5" s="169"/>
      <c r="AL5" s="170"/>
      <c r="AM5" s="168">
        <v>2027</v>
      </c>
      <c r="AN5" s="169"/>
      <c r="AO5" s="170"/>
      <c r="AP5" s="168">
        <v>2028</v>
      </c>
      <c r="AQ5" s="169"/>
      <c r="AR5" s="170"/>
      <c r="AS5" s="168">
        <v>2029</v>
      </c>
      <c r="AT5" s="169"/>
      <c r="AU5" s="170"/>
      <c r="AV5" s="168">
        <v>2030</v>
      </c>
      <c r="AW5" s="169"/>
      <c r="AX5" s="170"/>
      <c r="AY5" s="168" t="s">
        <v>8</v>
      </c>
      <c r="AZ5" s="169"/>
      <c r="BA5" s="170"/>
      <c r="BB5" s="169" t="s">
        <v>9</v>
      </c>
      <c r="BC5" s="169"/>
      <c r="BD5" s="170"/>
      <c r="BE5" s="171" t="s">
        <v>10</v>
      </c>
    </row>
    <row r="6" spans="1:61" ht="75" customHeight="1" thickBot="1">
      <c r="A6" s="156"/>
      <c r="B6" s="158"/>
      <c r="C6" s="160"/>
      <c r="D6" s="163"/>
      <c r="E6" s="164"/>
      <c r="F6" s="7" t="s">
        <v>11</v>
      </c>
      <c r="G6" s="8" t="s">
        <v>12</v>
      </c>
      <c r="H6" s="9" t="s">
        <v>13</v>
      </c>
      <c r="I6" s="7" t="s">
        <v>14</v>
      </c>
      <c r="J6" s="8" t="s">
        <v>12</v>
      </c>
      <c r="K6" s="9" t="s">
        <v>13</v>
      </c>
      <c r="L6" s="7" t="s">
        <v>15</v>
      </c>
      <c r="M6" s="8" t="s">
        <v>12</v>
      </c>
      <c r="N6" s="9" t="s">
        <v>13</v>
      </c>
      <c r="O6" s="7" t="s">
        <v>11</v>
      </c>
      <c r="P6" s="8" t="s">
        <v>12</v>
      </c>
      <c r="Q6" s="9" t="s">
        <v>13</v>
      </c>
      <c r="R6" s="7" t="s">
        <v>11</v>
      </c>
      <c r="S6" s="8" t="s">
        <v>12</v>
      </c>
      <c r="T6" s="9" t="s">
        <v>13</v>
      </c>
      <c r="U6" s="7" t="s">
        <v>11</v>
      </c>
      <c r="V6" s="8" t="s">
        <v>12</v>
      </c>
      <c r="W6" s="9" t="s">
        <v>13</v>
      </c>
      <c r="X6" s="7" t="s">
        <v>11</v>
      </c>
      <c r="Y6" s="8" t="s">
        <v>12</v>
      </c>
      <c r="Z6" s="9" t="s">
        <v>13</v>
      </c>
      <c r="AA6" s="7" t="s">
        <v>11</v>
      </c>
      <c r="AB6" s="8" t="s">
        <v>12</v>
      </c>
      <c r="AC6" s="9" t="s">
        <v>13</v>
      </c>
      <c r="AD6" s="7" t="s">
        <v>11</v>
      </c>
      <c r="AE6" s="8" t="s">
        <v>12</v>
      </c>
      <c r="AF6" s="9" t="s">
        <v>13</v>
      </c>
      <c r="AG6" s="7" t="s">
        <v>15</v>
      </c>
      <c r="AH6" s="8" t="s">
        <v>12</v>
      </c>
      <c r="AI6" s="9" t="s">
        <v>13</v>
      </c>
      <c r="AJ6" s="7" t="s">
        <v>16</v>
      </c>
      <c r="AK6" s="8" t="s">
        <v>12</v>
      </c>
      <c r="AL6" s="10" t="s">
        <v>13</v>
      </c>
      <c r="AM6" s="7" t="s">
        <v>16</v>
      </c>
      <c r="AN6" s="8" t="s">
        <v>12</v>
      </c>
      <c r="AO6" s="9" t="s">
        <v>13</v>
      </c>
      <c r="AP6" s="7" t="s">
        <v>17</v>
      </c>
      <c r="AQ6" s="8" t="s">
        <v>12</v>
      </c>
      <c r="AR6" s="9" t="s">
        <v>13</v>
      </c>
      <c r="AS6" s="7" t="s">
        <v>17</v>
      </c>
      <c r="AT6" s="8" t="s">
        <v>12</v>
      </c>
      <c r="AU6" s="9" t="s">
        <v>13</v>
      </c>
      <c r="AV6" s="7" t="s">
        <v>17</v>
      </c>
      <c r="AW6" s="8" t="s">
        <v>12</v>
      </c>
      <c r="AX6" s="9" t="s">
        <v>13</v>
      </c>
      <c r="AY6" s="7" t="s">
        <v>11</v>
      </c>
      <c r="AZ6" s="8" t="s">
        <v>12</v>
      </c>
      <c r="BA6" s="9" t="s">
        <v>13</v>
      </c>
      <c r="BB6" s="11" t="s">
        <v>18</v>
      </c>
      <c r="BC6" s="8" t="s">
        <v>12</v>
      </c>
      <c r="BD6" s="9" t="s">
        <v>19</v>
      </c>
      <c r="BE6" s="172"/>
    </row>
    <row r="7" spans="1:61" ht="47.1" customHeight="1">
      <c r="A7" s="173">
        <v>1</v>
      </c>
      <c r="B7" s="176" t="s">
        <v>29</v>
      </c>
      <c r="C7" s="179" t="s">
        <v>30</v>
      </c>
      <c r="D7" s="43" t="s">
        <v>20</v>
      </c>
      <c r="E7" s="182" t="s">
        <v>21</v>
      </c>
      <c r="F7" s="13">
        <v>0</v>
      </c>
      <c r="G7" s="44">
        <v>22456764</v>
      </c>
      <c r="H7" s="12">
        <f>G7+F7</f>
        <v>22456764</v>
      </c>
      <c r="I7" s="13"/>
      <c r="J7" s="44"/>
      <c r="K7" s="12">
        <f>J7+I7</f>
        <v>0</v>
      </c>
      <c r="L7" s="13"/>
      <c r="M7" s="45"/>
      <c r="N7" s="12">
        <f>M7+L7</f>
        <v>0</v>
      </c>
      <c r="O7" s="13">
        <v>0</v>
      </c>
      <c r="P7" s="44">
        <v>6804996</v>
      </c>
      <c r="Q7" s="12">
        <f>P7+O7</f>
        <v>6804996</v>
      </c>
      <c r="R7" s="13"/>
      <c r="S7" s="44">
        <v>15651768</v>
      </c>
      <c r="T7" s="12">
        <f>R7+S7</f>
        <v>15651768</v>
      </c>
      <c r="U7" s="13">
        <v>0</v>
      </c>
      <c r="V7" s="14">
        <v>0</v>
      </c>
      <c r="W7" s="12">
        <f>U7+V7</f>
        <v>0</v>
      </c>
      <c r="X7" s="13">
        <v>0</v>
      </c>
      <c r="Y7" s="14">
        <v>0</v>
      </c>
      <c r="Z7" s="12">
        <f>X7+Y7</f>
        <v>0</v>
      </c>
      <c r="AA7" s="13"/>
      <c r="AB7" s="45"/>
      <c r="AC7" s="12">
        <f>AA7+AB7</f>
        <v>0</v>
      </c>
      <c r="AD7" s="46">
        <v>0</v>
      </c>
      <c r="AE7" s="47">
        <v>0</v>
      </c>
      <c r="AF7" s="12">
        <f>AD7+AE7</f>
        <v>0</v>
      </c>
      <c r="AG7" s="13">
        <v>0</v>
      </c>
      <c r="AH7" s="44">
        <v>0</v>
      </c>
      <c r="AI7" s="12">
        <f>AG7+AH7</f>
        <v>0</v>
      </c>
      <c r="AJ7" s="13">
        <v>0</v>
      </c>
      <c r="AK7" s="44">
        <v>0</v>
      </c>
      <c r="AL7" s="12">
        <f>AJ7+AK7</f>
        <v>0</v>
      </c>
      <c r="AM7" s="46"/>
      <c r="AN7" s="48"/>
      <c r="AO7" s="12">
        <f>AM7+AN7</f>
        <v>0</v>
      </c>
      <c r="AP7" s="46"/>
      <c r="AQ7" s="48"/>
      <c r="AR7" s="49"/>
      <c r="AS7" s="46"/>
      <c r="AT7" s="48"/>
      <c r="AU7" s="49"/>
      <c r="AV7" s="46"/>
      <c r="AW7" s="48"/>
      <c r="AX7" s="49"/>
      <c r="AY7" s="13">
        <f t="shared" ref="AY7:BA8" si="0">I7+L7+O7+R7+U7+X7+AA7+AD7+AG7+AJ7+AM7</f>
        <v>0</v>
      </c>
      <c r="AZ7" s="45">
        <f t="shared" si="0"/>
        <v>22456764</v>
      </c>
      <c r="BA7" s="12">
        <f t="shared" si="0"/>
        <v>22456764</v>
      </c>
      <c r="BB7" s="13">
        <v>0</v>
      </c>
      <c r="BC7" s="50">
        <v>0</v>
      </c>
      <c r="BD7" s="12">
        <f t="shared" ref="BD7:BD8" si="1">BC7+BB7</f>
        <v>0</v>
      </c>
      <c r="BE7" s="30">
        <f t="shared" ref="BE7:BE8" si="2">BD7+BA7</f>
        <v>22456764</v>
      </c>
      <c r="BF7" s="16">
        <f t="shared" ref="BF7:BF28" si="3">F7-AY7</f>
        <v>0</v>
      </c>
      <c r="BG7" s="16">
        <f>H7-BE7</f>
        <v>0</v>
      </c>
    </row>
    <row r="8" spans="1:61" ht="47.1" customHeight="1">
      <c r="A8" s="174"/>
      <c r="B8" s="177"/>
      <c r="C8" s="180"/>
      <c r="D8" s="18" t="s">
        <v>22</v>
      </c>
      <c r="E8" s="183"/>
      <c r="F8" s="51">
        <v>0</v>
      </c>
      <c r="G8" s="52">
        <v>2454285</v>
      </c>
      <c r="H8" s="53">
        <f>G8+F8</f>
        <v>2454285</v>
      </c>
      <c r="I8" s="26"/>
      <c r="J8" s="27"/>
      <c r="K8" s="54"/>
      <c r="L8" s="51"/>
      <c r="M8" s="55"/>
      <c r="N8" s="21">
        <f>M8+L8</f>
        <v>0</v>
      </c>
      <c r="O8" s="26">
        <v>0</v>
      </c>
      <c r="P8" s="56">
        <v>748280</v>
      </c>
      <c r="Q8" s="24">
        <f>P8+O8</f>
        <v>748280</v>
      </c>
      <c r="R8" s="51">
        <v>0</v>
      </c>
      <c r="S8" s="52">
        <v>1706005</v>
      </c>
      <c r="T8" s="53">
        <f>R8+S8</f>
        <v>1706005</v>
      </c>
      <c r="U8" s="51">
        <v>0</v>
      </c>
      <c r="V8" s="57">
        <v>0</v>
      </c>
      <c r="W8" s="53">
        <f>U8+V8</f>
        <v>0</v>
      </c>
      <c r="X8" s="51">
        <v>0</v>
      </c>
      <c r="Y8" s="57">
        <v>0</v>
      </c>
      <c r="Z8" s="53">
        <f>X8+Y8</f>
        <v>0</v>
      </c>
      <c r="AA8" s="51"/>
      <c r="AB8" s="57"/>
      <c r="AC8" s="53">
        <f>AA8+AB8</f>
        <v>0</v>
      </c>
      <c r="AD8" s="26"/>
      <c r="AE8" s="27"/>
      <c r="AF8" s="54"/>
      <c r="AG8" s="51"/>
      <c r="AH8" s="57"/>
      <c r="AI8" s="53"/>
      <c r="AJ8" s="51"/>
      <c r="AK8" s="57"/>
      <c r="AL8" s="53"/>
      <c r="AM8" s="26"/>
      <c r="AN8" s="28"/>
      <c r="AO8" s="54"/>
      <c r="AP8" s="26"/>
      <c r="AQ8" s="58"/>
      <c r="AR8" s="59"/>
      <c r="AS8" s="26"/>
      <c r="AT8" s="58"/>
      <c r="AU8" s="59"/>
      <c r="AV8" s="26"/>
      <c r="AW8" s="58"/>
      <c r="AX8" s="59"/>
      <c r="AY8" s="19">
        <f t="shared" si="0"/>
        <v>0</v>
      </c>
      <c r="AZ8" s="60">
        <f t="shared" si="0"/>
        <v>2454285</v>
      </c>
      <c r="BA8" s="21">
        <f t="shared" si="0"/>
        <v>2454285</v>
      </c>
      <c r="BB8" s="19">
        <v>0</v>
      </c>
      <c r="BC8" s="60">
        <v>0</v>
      </c>
      <c r="BD8" s="21">
        <f t="shared" si="1"/>
        <v>0</v>
      </c>
      <c r="BE8" s="30">
        <f t="shared" si="2"/>
        <v>2454285</v>
      </c>
      <c r="BF8" s="16">
        <f t="shared" si="3"/>
        <v>0</v>
      </c>
      <c r="BG8" s="16">
        <f t="shared" ref="BG8:BG44" si="4">H8-BE8</f>
        <v>0</v>
      </c>
    </row>
    <row r="9" spans="1:61" s="17" customFormat="1" ht="47.1" customHeight="1" thickBot="1">
      <c r="A9" s="175"/>
      <c r="B9" s="178"/>
      <c r="C9" s="181"/>
      <c r="D9" s="184" t="s">
        <v>10</v>
      </c>
      <c r="E9" s="185"/>
      <c r="F9" s="31">
        <f>F7+F8</f>
        <v>0</v>
      </c>
      <c r="G9" s="32">
        <f t="shared" ref="G9:BE9" si="5">G7+G8</f>
        <v>24911049</v>
      </c>
      <c r="H9" s="33">
        <f t="shared" si="5"/>
        <v>24911049</v>
      </c>
      <c r="I9" s="31">
        <f t="shared" si="5"/>
        <v>0</v>
      </c>
      <c r="J9" s="32">
        <f t="shared" si="5"/>
        <v>0</v>
      </c>
      <c r="K9" s="33">
        <f t="shared" si="5"/>
        <v>0</v>
      </c>
      <c r="L9" s="31">
        <f t="shared" si="5"/>
        <v>0</v>
      </c>
      <c r="M9" s="32">
        <f t="shared" si="5"/>
        <v>0</v>
      </c>
      <c r="N9" s="33">
        <f t="shared" si="5"/>
        <v>0</v>
      </c>
      <c r="O9" s="31">
        <f t="shared" si="5"/>
        <v>0</v>
      </c>
      <c r="P9" s="32">
        <f t="shared" si="5"/>
        <v>7553276</v>
      </c>
      <c r="Q9" s="33">
        <f t="shared" si="5"/>
        <v>7553276</v>
      </c>
      <c r="R9" s="31">
        <f t="shared" si="5"/>
        <v>0</v>
      </c>
      <c r="S9" s="32">
        <f t="shared" si="5"/>
        <v>17357773</v>
      </c>
      <c r="T9" s="33">
        <f t="shared" si="5"/>
        <v>17357773</v>
      </c>
      <c r="U9" s="31">
        <f t="shared" si="5"/>
        <v>0</v>
      </c>
      <c r="V9" s="32">
        <f t="shared" si="5"/>
        <v>0</v>
      </c>
      <c r="W9" s="33">
        <f t="shared" si="5"/>
        <v>0</v>
      </c>
      <c r="X9" s="31">
        <f t="shared" si="5"/>
        <v>0</v>
      </c>
      <c r="Y9" s="32">
        <f t="shared" si="5"/>
        <v>0</v>
      </c>
      <c r="Z9" s="33">
        <f t="shared" si="5"/>
        <v>0</v>
      </c>
      <c r="AA9" s="31">
        <f t="shared" si="5"/>
        <v>0</v>
      </c>
      <c r="AB9" s="32">
        <f t="shared" si="5"/>
        <v>0</v>
      </c>
      <c r="AC9" s="33">
        <f t="shared" si="5"/>
        <v>0</v>
      </c>
      <c r="AD9" s="31">
        <f t="shared" si="5"/>
        <v>0</v>
      </c>
      <c r="AE9" s="32">
        <f t="shared" si="5"/>
        <v>0</v>
      </c>
      <c r="AF9" s="33">
        <f t="shared" si="5"/>
        <v>0</v>
      </c>
      <c r="AG9" s="31">
        <f t="shared" si="5"/>
        <v>0</v>
      </c>
      <c r="AH9" s="32">
        <f t="shared" si="5"/>
        <v>0</v>
      </c>
      <c r="AI9" s="33">
        <f t="shared" si="5"/>
        <v>0</v>
      </c>
      <c r="AJ9" s="31">
        <f t="shared" si="5"/>
        <v>0</v>
      </c>
      <c r="AK9" s="32">
        <f t="shared" si="5"/>
        <v>0</v>
      </c>
      <c r="AL9" s="33">
        <f t="shared" si="5"/>
        <v>0</v>
      </c>
      <c r="AM9" s="31">
        <f t="shared" si="5"/>
        <v>0</v>
      </c>
      <c r="AN9" s="32">
        <f t="shared" si="5"/>
        <v>0</v>
      </c>
      <c r="AO9" s="33">
        <f t="shared" si="5"/>
        <v>0</v>
      </c>
      <c r="AP9" s="31">
        <f t="shared" si="5"/>
        <v>0</v>
      </c>
      <c r="AQ9" s="31">
        <f t="shared" si="5"/>
        <v>0</v>
      </c>
      <c r="AR9" s="34">
        <f t="shared" si="5"/>
        <v>0</v>
      </c>
      <c r="AS9" s="31">
        <f t="shared" si="5"/>
        <v>0</v>
      </c>
      <c r="AT9" s="31">
        <f t="shared" si="5"/>
        <v>0</v>
      </c>
      <c r="AU9" s="34">
        <f t="shared" si="5"/>
        <v>0</v>
      </c>
      <c r="AV9" s="31">
        <f t="shared" si="5"/>
        <v>0</v>
      </c>
      <c r="AW9" s="31">
        <f t="shared" si="5"/>
        <v>0</v>
      </c>
      <c r="AX9" s="34">
        <f t="shared" si="5"/>
        <v>0</v>
      </c>
      <c r="AY9" s="31">
        <f t="shared" si="5"/>
        <v>0</v>
      </c>
      <c r="AZ9" s="32">
        <f t="shared" si="5"/>
        <v>24911049</v>
      </c>
      <c r="BA9" s="33">
        <f t="shared" si="5"/>
        <v>24911049</v>
      </c>
      <c r="BB9" s="31">
        <f t="shared" si="5"/>
        <v>0</v>
      </c>
      <c r="BC9" s="32">
        <f t="shared" si="5"/>
        <v>0</v>
      </c>
      <c r="BD9" s="33">
        <f t="shared" si="5"/>
        <v>0</v>
      </c>
      <c r="BE9" s="35">
        <f t="shared" si="5"/>
        <v>24911049</v>
      </c>
      <c r="BF9" s="16">
        <f t="shared" si="3"/>
        <v>0</v>
      </c>
      <c r="BG9" s="16">
        <f t="shared" si="4"/>
        <v>0</v>
      </c>
      <c r="BH9" s="16"/>
      <c r="BI9" s="16"/>
    </row>
    <row r="10" spans="1:61" ht="47.1" customHeight="1">
      <c r="A10" s="174">
        <v>2</v>
      </c>
      <c r="B10" s="177" t="s">
        <v>31</v>
      </c>
      <c r="C10" s="180" t="s">
        <v>32</v>
      </c>
      <c r="D10" s="18" t="s">
        <v>20</v>
      </c>
      <c r="E10" s="191" t="s">
        <v>21</v>
      </c>
      <c r="F10" s="19">
        <v>28350000</v>
      </c>
      <c r="G10" s="20">
        <v>0</v>
      </c>
      <c r="H10" s="21">
        <f>G10+F10</f>
        <v>28350000</v>
      </c>
      <c r="I10" s="22"/>
      <c r="J10" s="23"/>
      <c r="K10" s="24">
        <f>J10+I10</f>
        <v>0</v>
      </c>
      <c r="L10" s="19"/>
      <c r="M10" s="25"/>
      <c r="N10" s="21">
        <f>M10+L10</f>
        <v>0</v>
      </c>
      <c r="O10" s="22">
        <v>26857061</v>
      </c>
      <c r="P10" s="104">
        <v>329461</v>
      </c>
      <c r="Q10" s="24">
        <f>P10+O10</f>
        <v>27186522</v>
      </c>
      <c r="R10" s="19">
        <v>0</v>
      </c>
      <c r="S10" s="60">
        <v>0</v>
      </c>
      <c r="T10" s="21">
        <f>R10+S10</f>
        <v>0</v>
      </c>
      <c r="U10" s="19">
        <v>0</v>
      </c>
      <c r="V10" s="60">
        <v>0</v>
      </c>
      <c r="W10" s="21">
        <f>U10+V10</f>
        <v>0</v>
      </c>
      <c r="X10" s="19">
        <v>0</v>
      </c>
      <c r="Y10" s="60">
        <v>0</v>
      </c>
      <c r="Z10" s="21">
        <f>X10+Y10</f>
        <v>0</v>
      </c>
      <c r="AA10" s="19"/>
      <c r="AB10" s="25"/>
      <c r="AC10" s="21">
        <f>AA10+AB10</f>
        <v>0</v>
      </c>
      <c r="AD10" s="26">
        <v>0</v>
      </c>
      <c r="AE10" s="27">
        <v>0</v>
      </c>
      <c r="AF10" s="24">
        <f>AD10+AE10</f>
        <v>0</v>
      </c>
      <c r="AG10" s="19">
        <v>0</v>
      </c>
      <c r="AH10" s="20">
        <v>0</v>
      </c>
      <c r="AI10" s="21">
        <f>AG10+AH10</f>
        <v>0</v>
      </c>
      <c r="AJ10" s="19">
        <v>0</v>
      </c>
      <c r="AK10" s="20">
        <v>0</v>
      </c>
      <c r="AL10" s="21">
        <f>AJ10+AK10</f>
        <v>0</v>
      </c>
      <c r="AM10" s="26"/>
      <c r="AN10" s="28"/>
      <c r="AO10" s="24">
        <f>AM10+AN10</f>
        <v>0</v>
      </c>
      <c r="AP10" s="26"/>
      <c r="AQ10" s="28"/>
      <c r="AR10" s="29"/>
      <c r="AS10" s="26"/>
      <c r="AT10" s="28"/>
      <c r="AU10" s="29"/>
      <c r="AV10" s="26"/>
      <c r="AW10" s="28"/>
      <c r="AX10" s="29"/>
      <c r="AY10" s="19">
        <f t="shared" ref="AY10:BA11" si="6">I10+L10+O10+R10+U10+X10+AA10+AD10+AG10+AJ10+AM10</f>
        <v>26857061</v>
      </c>
      <c r="AZ10" s="25">
        <f t="shared" si="6"/>
        <v>329461</v>
      </c>
      <c r="BA10" s="21">
        <f t="shared" si="6"/>
        <v>27186522</v>
      </c>
      <c r="BB10" s="19">
        <f>43489+1449450</f>
        <v>1492939</v>
      </c>
      <c r="BC10" s="61">
        <v>-329461</v>
      </c>
      <c r="BD10" s="21">
        <f t="shared" ref="BD10:BD11" si="7">BC10+BB10</f>
        <v>1163478</v>
      </c>
      <c r="BE10" s="30">
        <f t="shared" ref="BE10:BE11" si="8">BD10+BA10</f>
        <v>28350000</v>
      </c>
      <c r="BF10" s="16">
        <f t="shared" si="3"/>
        <v>1492939</v>
      </c>
      <c r="BG10" s="16">
        <f>H10-BE10</f>
        <v>0</v>
      </c>
    </row>
    <row r="11" spans="1:61" ht="47.1" customHeight="1">
      <c r="A11" s="174"/>
      <c r="B11" s="177"/>
      <c r="C11" s="180"/>
      <c r="D11" s="18" t="s">
        <v>22</v>
      </c>
      <c r="E11" s="183"/>
      <c r="F11" s="51">
        <v>5650000</v>
      </c>
      <c r="G11" s="55">
        <v>0</v>
      </c>
      <c r="H11" s="53">
        <f>G11+F11</f>
        <v>5650000</v>
      </c>
      <c r="I11" s="26"/>
      <c r="J11" s="27"/>
      <c r="K11" s="54"/>
      <c r="L11" s="51"/>
      <c r="M11" s="55"/>
      <c r="N11" s="21">
        <f>M11+L11</f>
        <v>0</v>
      </c>
      <c r="O11" s="26">
        <v>5464118</v>
      </c>
      <c r="P11" s="56">
        <v>120785</v>
      </c>
      <c r="Q11" s="24">
        <f>P11+O11</f>
        <v>5584903</v>
      </c>
      <c r="R11" s="51">
        <v>0</v>
      </c>
      <c r="S11" s="55">
        <v>0</v>
      </c>
      <c r="T11" s="53">
        <f>R11+S11</f>
        <v>0</v>
      </c>
      <c r="U11" s="51">
        <v>0</v>
      </c>
      <c r="V11" s="57">
        <v>0</v>
      </c>
      <c r="W11" s="53">
        <f>U11+V11</f>
        <v>0</v>
      </c>
      <c r="X11" s="51">
        <v>0</v>
      </c>
      <c r="Y11" s="57">
        <v>0</v>
      </c>
      <c r="Z11" s="53">
        <f>X11+Y11</f>
        <v>0</v>
      </c>
      <c r="AA11" s="51"/>
      <c r="AB11" s="57"/>
      <c r="AC11" s="53">
        <f>AA11+AB11</f>
        <v>0</v>
      </c>
      <c r="AD11" s="26"/>
      <c r="AE11" s="27"/>
      <c r="AF11" s="54"/>
      <c r="AG11" s="51"/>
      <c r="AH11" s="57"/>
      <c r="AI11" s="53"/>
      <c r="AJ11" s="51"/>
      <c r="AK11" s="57"/>
      <c r="AL11" s="53"/>
      <c r="AM11" s="26"/>
      <c r="AN11" s="28"/>
      <c r="AO11" s="54"/>
      <c r="AP11" s="26"/>
      <c r="AQ11" s="58"/>
      <c r="AR11" s="59"/>
      <c r="AS11" s="26"/>
      <c r="AT11" s="58"/>
      <c r="AU11" s="59"/>
      <c r="AV11" s="26"/>
      <c r="AW11" s="58"/>
      <c r="AX11" s="59"/>
      <c r="AY11" s="19">
        <f t="shared" si="6"/>
        <v>5464118</v>
      </c>
      <c r="AZ11" s="60">
        <f t="shared" si="6"/>
        <v>120785</v>
      </c>
      <c r="BA11" s="21">
        <f t="shared" si="6"/>
        <v>5584903</v>
      </c>
      <c r="BB11" s="19">
        <f>4832+181050</f>
        <v>185882</v>
      </c>
      <c r="BC11" s="60">
        <v>-120785</v>
      </c>
      <c r="BD11" s="21">
        <f t="shared" si="7"/>
        <v>65097</v>
      </c>
      <c r="BE11" s="30">
        <f t="shared" si="8"/>
        <v>5650000</v>
      </c>
      <c r="BF11" s="16">
        <f t="shared" si="3"/>
        <v>185882</v>
      </c>
      <c r="BG11" s="16">
        <f>H11-BE11</f>
        <v>0</v>
      </c>
    </row>
    <row r="12" spans="1:61" s="17" customFormat="1" ht="47.1" customHeight="1" thickBot="1">
      <c r="A12" s="175"/>
      <c r="B12" s="178"/>
      <c r="C12" s="181"/>
      <c r="D12" s="184" t="s">
        <v>10</v>
      </c>
      <c r="E12" s="185"/>
      <c r="F12" s="31">
        <f>F10+F11</f>
        <v>34000000</v>
      </c>
      <c r="G12" s="32">
        <f t="shared" ref="G12:BE12" si="9">G10+G11</f>
        <v>0</v>
      </c>
      <c r="H12" s="33">
        <f t="shared" si="9"/>
        <v>34000000</v>
      </c>
      <c r="I12" s="31">
        <f t="shared" si="9"/>
        <v>0</v>
      </c>
      <c r="J12" s="32">
        <f t="shared" si="9"/>
        <v>0</v>
      </c>
      <c r="K12" s="33">
        <f t="shared" si="9"/>
        <v>0</v>
      </c>
      <c r="L12" s="31">
        <f t="shared" si="9"/>
        <v>0</v>
      </c>
      <c r="M12" s="32">
        <f t="shared" si="9"/>
        <v>0</v>
      </c>
      <c r="N12" s="33">
        <f t="shared" si="9"/>
        <v>0</v>
      </c>
      <c r="O12" s="31">
        <f t="shared" si="9"/>
        <v>32321179</v>
      </c>
      <c r="P12" s="32">
        <f t="shared" si="9"/>
        <v>450246</v>
      </c>
      <c r="Q12" s="33">
        <f t="shared" si="9"/>
        <v>32771425</v>
      </c>
      <c r="R12" s="31">
        <f t="shared" si="9"/>
        <v>0</v>
      </c>
      <c r="S12" s="32">
        <f t="shared" si="9"/>
        <v>0</v>
      </c>
      <c r="T12" s="33">
        <f t="shared" si="9"/>
        <v>0</v>
      </c>
      <c r="U12" s="31">
        <f t="shared" si="9"/>
        <v>0</v>
      </c>
      <c r="V12" s="32">
        <f t="shared" si="9"/>
        <v>0</v>
      </c>
      <c r="W12" s="33">
        <f t="shared" si="9"/>
        <v>0</v>
      </c>
      <c r="X12" s="31">
        <f t="shared" si="9"/>
        <v>0</v>
      </c>
      <c r="Y12" s="32">
        <f t="shared" si="9"/>
        <v>0</v>
      </c>
      <c r="Z12" s="33">
        <f t="shared" si="9"/>
        <v>0</v>
      </c>
      <c r="AA12" s="31">
        <f t="shared" si="9"/>
        <v>0</v>
      </c>
      <c r="AB12" s="32">
        <f t="shared" si="9"/>
        <v>0</v>
      </c>
      <c r="AC12" s="33">
        <f t="shared" si="9"/>
        <v>0</v>
      </c>
      <c r="AD12" s="31">
        <f t="shared" si="9"/>
        <v>0</v>
      </c>
      <c r="AE12" s="32">
        <f t="shared" si="9"/>
        <v>0</v>
      </c>
      <c r="AF12" s="33">
        <f t="shared" si="9"/>
        <v>0</v>
      </c>
      <c r="AG12" s="31">
        <f t="shared" si="9"/>
        <v>0</v>
      </c>
      <c r="AH12" s="32">
        <f t="shared" si="9"/>
        <v>0</v>
      </c>
      <c r="AI12" s="33">
        <f t="shared" si="9"/>
        <v>0</v>
      </c>
      <c r="AJ12" s="31">
        <f t="shared" si="9"/>
        <v>0</v>
      </c>
      <c r="AK12" s="32">
        <f t="shared" si="9"/>
        <v>0</v>
      </c>
      <c r="AL12" s="33">
        <f t="shared" si="9"/>
        <v>0</v>
      </c>
      <c r="AM12" s="31">
        <f t="shared" si="9"/>
        <v>0</v>
      </c>
      <c r="AN12" s="32">
        <f t="shared" si="9"/>
        <v>0</v>
      </c>
      <c r="AO12" s="33">
        <f t="shared" si="9"/>
        <v>0</v>
      </c>
      <c r="AP12" s="31">
        <f t="shared" si="9"/>
        <v>0</v>
      </c>
      <c r="AQ12" s="31">
        <f t="shared" si="9"/>
        <v>0</v>
      </c>
      <c r="AR12" s="34">
        <f t="shared" si="9"/>
        <v>0</v>
      </c>
      <c r="AS12" s="31">
        <f t="shared" si="9"/>
        <v>0</v>
      </c>
      <c r="AT12" s="31">
        <f t="shared" si="9"/>
        <v>0</v>
      </c>
      <c r="AU12" s="34">
        <f t="shared" si="9"/>
        <v>0</v>
      </c>
      <c r="AV12" s="31">
        <f t="shared" si="9"/>
        <v>0</v>
      </c>
      <c r="AW12" s="31">
        <f t="shared" si="9"/>
        <v>0</v>
      </c>
      <c r="AX12" s="34">
        <f t="shared" si="9"/>
        <v>0</v>
      </c>
      <c r="AY12" s="31">
        <f t="shared" si="9"/>
        <v>32321179</v>
      </c>
      <c r="AZ12" s="32">
        <f t="shared" si="9"/>
        <v>450246</v>
      </c>
      <c r="BA12" s="33">
        <f t="shared" si="9"/>
        <v>32771425</v>
      </c>
      <c r="BB12" s="31">
        <f t="shared" si="9"/>
        <v>1678821</v>
      </c>
      <c r="BC12" s="32">
        <f t="shared" si="9"/>
        <v>-450246</v>
      </c>
      <c r="BD12" s="33">
        <f t="shared" si="9"/>
        <v>1228575</v>
      </c>
      <c r="BE12" s="35">
        <f t="shared" si="9"/>
        <v>34000000</v>
      </c>
      <c r="BF12" s="16">
        <f t="shared" si="3"/>
        <v>1678821</v>
      </c>
      <c r="BG12" s="16">
        <f>H12-BE12</f>
        <v>0</v>
      </c>
      <c r="BH12" s="16"/>
      <c r="BI12" s="16"/>
    </row>
    <row r="13" spans="1:61" ht="47.1" customHeight="1">
      <c r="A13" s="156">
        <v>3</v>
      </c>
      <c r="B13" s="187" t="s">
        <v>33</v>
      </c>
      <c r="C13" s="189" t="s">
        <v>34</v>
      </c>
      <c r="D13" s="43" t="s">
        <v>22</v>
      </c>
      <c r="E13" s="62" t="s">
        <v>35</v>
      </c>
      <c r="F13" s="63">
        <v>5700000</v>
      </c>
      <c r="G13" s="64">
        <v>6000000</v>
      </c>
      <c r="H13" s="65">
        <f>F13+G13</f>
        <v>11700000</v>
      </c>
      <c r="I13" s="63"/>
      <c r="J13" s="64"/>
      <c r="K13" s="65"/>
      <c r="L13" s="63"/>
      <c r="M13" s="64"/>
      <c r="N13" s="65">
        <f>L13+M13</f>
        <v>0</v>
      </c>
      <c r="O13" s="63">
        <v>1000000</v>
      </c>
      <c r="P13" s="66">
        <v>0</v>
      </c>
      <c r="Q13" s="65">
        <f>O13+P13</f>
        <v>1000000</v>
      </c>
      <c r="R13" s="63">
        <v>0</v>
      </c>
      <c r="S13" s="64">
        <v>2000000</v>
      </c>
      <c r="T13" s="65">
        <f>R13+S13</f>
        <v>2000000</v>
      </c>
      <c r="U13" s="63">
        <v>0</v>
      </c>
      <c r="V13" s="64">
        <v>2000000</v>
      </c>
      <c r="W13" s="65">
        <f>U13+V13</f>
        <v>2000000</v>
      </c>
      <c r="X13" s="63">
        <v>0</v>
      </c>
      <c r="Y13" s="64">
        <v>2000000</v>
      </c>
      <c r="Z13" s="65">
        <f>X13+Y13</f>
        <v>2000000</v>
      </c>
      <c r="AA13" s="63">
        <v>0</v>
      </c>
      <c r="AB13" s="67">
        <v>0</v>
      </c>
      <c r="AC13" s="65">
        <v>0</v>
      </c>
      <c r="AD13" s="63">
        <v>0</v>
      </c>
      <c r="AE13" s="67">
        <v>0</v>
      </c>
      <c r="AF13" s="65">
        <v>0</v>
      </c>
      <c r="AG13" s="68"/>
      <c r="AH13" s="69"/>
      <c r="AI13" s="65"/>
      <c r="AJ13" s="68"/>
      <c r="AK13" s="69"/>
      <c r="AL13" s="65"/>
      <c r="AM13" s="68"/>
      <c r="AN13" s="69"/>
      <c r="AO13" s="65"/>
      <c r="AP13" s="68"/>
      <c r="AQ13" s="69"/>
      <c r="AR13" s="70"/>
      <c r="AS13" s="68"/>
      <c r="AT13" s="69"/>
      <c r="AU13" s="70"/>
      <c r="AV13" s="68"/>
      <c r="AW13" s="69"/>
      <c r="AX13" s="70"/>
      <c r="AY13" s="63">
        <f>I13+L13+O13+R13+U13+X13</f>
        <v>1000000</v>
      </c>
      <c r="AZ13" s="64">
        <f>J13+M13+P13+S13+V13+Y13</f>
        <v>6000000</v>
      </c>
      <c r="BA13" s="65">
        <f>K13+N13+Q13+T13+W13+Z13</f>
        <v>7000000</v>
      </c>
      <c r="BB13" s="63">
        <v>4700000</v>
      </c>
      <c r="BC13" s="66"/>
      <c r="BD13" s="65">
        <f>BB13+BC13</f>
        <v>4700000</v>
      </c>
      <c r="BE13" s="71">
        <f>BA13+BD13</f>
        <v>11700000</v>
      </c>
      <c r="BF13" s="16">
        <f t="shared" si="3"/>
        <v>4700000</v>
      </c>
      <c r="BG13" s="16">
        <f t="shared" si="4"/>
        <v>0</v>
      </c>
    </row>
    <row r="14" spans="1:61" s="17" customFormat="1" ht="47.1" customHeight="1" thickBot="1">
      <c r="A14" s="186"/>
      <c r="B14" s="188"/>
      <c r="C14" s="190"/>
      <c r="D14" s="184" t="s">
        <v>10</v>
      </c>
      <c r="E14" s="185"/>
      <c r="F14" s="72">
        <f>F13</f>
        <v>5700000</v>
      </c>
      <c r="G14" s="73">
        <f>G13</f>
        <v>6000000</v>
      </c>
      <c r="H14" s="74">
        <f>H13</f>
        <v>11700000</v>
      </c>
      <c r="I14" s="72"/>
      <c r="J14" s="73"/>
      <c r="K14" s="74"/>
      <c r="L14" s="72">
        <f t="shared" ref="L14:BE14" si="10">L13</f>
        <v>0</v>
      </c>
      <c r="M14" s="73">
        <f t="shared" si="10"/>
        <v>0</v>
      </c>
      <c r="N14" s="74">
        <f t="shared" si="10"/>
        <v>0</v>
      </c>
      <c r="O14" s="72">
        <f t="shared" si="10"/>
        <v>1000000</v>
      </c>
      <c r="P14" s="73">
        <f t="shared" si="10"/>
        <v>0</v>
      </c>
      <c r="Q14" s="74">
        <f t="shared" si="10"/>
        <v>1000000</v>
      </c>
      <c r="R14" s="72">
        <f t="shared" si="10"/>
        <v>0</v>
      </c>
      <c r="S14" s="73">
        <f t="shared" si="10"/>
        <v>2000000</v>
      </c>
      <c r="T14" s="74">
        <f t="shared" si="10"/>
        <v>2000000</v>
      </c>
      <c r="U14" s="72">
        <f t="shared" si="10"/>
        <v>0</v>
      </c>
      <c r="V14" s="73">
        <f t="shared" si="10"/>
        <v>2000000</v>
      </c>
      <c r="W14" s="74">
        <f t="shared" si="10"/>
        <v>2000000</v>
      </c>
      <c r="X14" s="72">
        <f t="shared" si="10"/>
        <v>0</v>
      </c>
      <c r="Y14" s="73">
        <f t="shared" si="10"/>
        <v>2000000</v>
      </c>
      <c r="Z14" s="74">
        <f t="shared" si="10"/>
        <v>2000000</v>
      </c>
      <c r="AA14" s="72">
        <f t="shared" si="10"/>
        <v>0</v>
      </c>
      <c r="AB14" s="73">
        <f t="shared" si="10"/>
        <v>0</v>
      </c>
      <c r="AC14" s="74">
        <f t="shared" si="10"/>
        <v>0</v>
      </c>
      <c r="AD14" s="72">
        <f t="shared" si="10"/>
        <v>0</v>
      </c>
      <c r="AE14" s="73">
        <f t="shared" si="10"/>
        <v>0</v>
      </c>
      <c r="AF14" s="74">
        <f t="shared" si="10"/>
        <v>0</v>
      </c>
      <c r="AG14" s="72">
        <f t="shared" si="10"/>
        <v>0</v>
      </c>
      <c r="AH14" s="72">
        <f t="shared" si="10"/>
        <v>0</v>
      </c>
      <c r="AI14" s="72">
        <f t="shared" si="10"/>
        <v>0</v>
      </c>
      <c r="AJ14" s="72">
        <f t="shared" si="10"/>
        <v>0</v>
      </c>
      <c r="AK14" s="72">
        <f t="shared" si="10"/>
        <v>0</v>
      </c>
      <c r="AL14" s="72">
        <f t="shared" si="10"/>
        <v>0</v>
      </c>
      <c r="AM14" s="72">
        <f t="shared" si="10"/>
        <v>0</v>
      </c>
      <c r="AN14" s="72">
        <f t="shared" si="10"/>
        <v>0</v>
      </c>
      <c r="AO14" s="72">
        <f t="shared" si="10"/>
        <v>0</v>
      </c>
      <c r="AP14" s="72">
        <f t="shared" si="10"/>
        <v>0</v>
      </c>
      <c r="AQ14" s="72">
        <f t="shared" si="10"/>
        <v>0</v>
      </c>
      <c r="AR14" s="72">
        <f t="shared" si="10"/>
        <v>0</v>
      </c>
      <c r="AS14" s="72">
        <f t="shared" si="10"/>
        <v>0</v>
      </c>
      <c r="AT14" s="72">
        <f t="shared" si="10"/>
        <v>0</v>
      </c>
      <c r="AU14" s="72">
        <f t="shared" si="10"/>
        <v>0</v>
      </c>
      <c r="AV14" s="72">
        <f t="shared" si="10"/>
        <v>0</v>
      </c>
      <c r="AW14" s="72">
        <f t="shared" si="10"/>
        <v>0</v>
      </c>
      <c r="AX14" s="72">
        <f t="shared" si="10"/>
        <v>0</v>
      </c>
      <c r="AY14" s="72">
        <f t="shared" si="10"/>
        <v>1000000</v>
      </c>
      <c r="AZ14" s="73">
        <f t="shared" si="10"/>
        <v>6000000</v>
      </c>
      <c r="BA14" s="74">
        <f t="shared" si="10"/>
        <v>7000000</v>
      </c>
      <c r="BB14" s="72">
        <f t="shared" si="10"/>
        <v>4700000</v>
      </c>
      <c r="BC14" s="73">
        <f t="shared" si="10"/>
        <v>0</v>
      </c>
      <c r="BD14" s="74">
        <f t="shared" si="10"/>
        <v>4700000</v>
      </c>
      <c r="BE14" s="75">
        <f t="shared" si="10"/>
        <v>11700000</v>
      </c>
      <c r="BF14" s="16">
        <f t="shared" si="3"/>
        <v>4700000</v>
      </c>
      <c r="BG14" s="16">
        <f t="shared" si="4"/>
        <v>0</v>
      </c>
    </row>
    <row r="15" spans="1:61" ht="47.1" customHeight="1">
      <c r="A15" s="192">
        <v>4</v>
      </c>
      <c r="B15" s="176" t="s">
        <v>36</v>
      </c>
      <c r="C15" s="193" t="s">
        <v>37</v>
      </c>
      <c r="D15" s="18" t="s">
        <v>24</v>
      </c>
      <c r="E15" s="182" t="s">
        <v>35</v>
      </c>
      <c r="F15" s="63">
        <v>357004</v>
      </c>
      <c r="G15" s="66">
        <v>0</v>
      </c>
      <c r="H15" s="76">
        <f>F15+G15</f>
        <v>357004</v>
      </c>
      <c r="I15" s="63"/>
      <c r="J15" s="69"/>
      <c r="K15" s="65"/>
      <c r="L15" s="63"/>
      <c r="M15" s="64"/>
      <c r="N15" s="65">
        <f>L15+M15</f>
        <v>0</v>
      </c>
      <c r="O15" s="63">
        <v>56403</v>
      </c>
      <c r="P15" s="66">
        <v>27085</v>
      </c>
      <c r="Q15" s="65">
        <f>O15+P15</f>
        <v>83488</v>
      </c>
      <c r="R15" s="63">
        <v>0</v>
      </c>
      <c r="S15" s="66">
        <v>0</v>
      </c>
      <c r="T15" s="65">
        <f>R15+S15</f>
        <v>0</v>
      </c>
      <c r="U15" s="63">
        <v>0</v>
      </c>
      <c r="V15" s="66">
        <v>0</v>
      </c>
      <c r="W15" s="65">
        <f>U15+V15</f>
        <v>0</v>
      </c>
      <c r="X15" s="63">
        <v>0</v>
      </c>
      <c r="Y15" s="67">
        <v>0</v>
      </c>
      <c r="Z15" s="65">
        <f>X15+Y15</f>
        <v>0</v>
      </c>
      <c r="AA15" s="63">
        <v>0</v>
      </c>
      <c r="AB15" s="67">
        <v>0</v>
      </c>
      <c r="AC15" s="65">
        <f>AA15+AB15</f>
        <v>0</v>
      </c>
      <c r="AD15" s="63">
        <v>0</v>
      </c>
      <c r="AE15" s="67">
        <v>0</v>
      </c>
      <c r="AF15" s="65">
        <f>AD15+AE15</f>
        <v>0</v>
      </c>
      <c r="AG15" s="63">
        <v>0</v>
      </c>
      <c r="AH15" s="67">
        <v>0</v>
      </c>
      <c r="AI15" s="65">
        <f>AG15+AH15</f>
        <v>0</v>
      </c>
      <c r="AJ15" s="63">
        <v>0</v>
      </c>
      <c r="AK15" s="67">
        <v>0</v>
      </c>
      <c r="AL15" s="65">
        <f>AJ15+AK15</f>
        <v>0</v>
      </c>
      <c r="AM15" s="68"/>
      <c r="AN15" s="69"/>
      <c r="AO15" s="65"/>
      <c r="AP15" s="68"/>
      <c r="AQ15" s="69"/>
      <c r="AR15" s="70"/>
      <c r="AS15" s="68"/>
      <c r="AT15" s="69"/>
      <c r="AU15" s="70"/>
      <c r="AV15" s="68"/>
      <c r="AW15" s="69"/>
      <c r="AX15" s="70"/>
      <c r="AY15" s="63">
        <f t="shared" ref="AY15:BA16" si="11">I15+L15+O15+R15+U15</f>
        <v>56403</v>
      </c>
      <c r="AZ15" s="66">
        <f t="shared" si="11"/>
        <v>27085</v>
      </c>
      <c r="BA15" s="65">
        <f t="shared" si="11"/>
        <v>83488</v>
      </c>
      <c r="BB15" s="63">
        <f>68065+112253+120283</f>
        <v>300601</v>
      </c>
      <c r="BC15" s="66">
        <f>-12350-9978-4757</f>
        <v>-27085</v>
      </c>
      <c r="BD15" s="65">
        <f>BB15+BC15</f>
        <v>273516</v>
      </c>
      <c r="BE15" s="77">
        <f>BA15+BD15</f>
        <v>357004</v>
      </c>
      <c r="BF15" s="16">
        <f t="shared" si="3"/>
        <v>300601</v>
      </c>
      <c r="BG15" s="16">
        <f t="shared" si="4"/>
        <v>0</v>
      </c>
    </row>
    <row r="16" spans="1:61" ht="47.1" customHeight="1">
      <c r="A16" s="192"/>
      <c r="B16" s="177"/>
      <c r="C16" s="194"/>
      <c r="D16" s="78" t="s">
        <v>22</v>
      </c>
      <c r="E16" s="183"/>
      <c r="F16" s="79">
        <v>63000</v>
      </c>
      <c r="G16" s="80">
        <v>0</v>
      </c>
      <c r="H16" s="81">
        <f>F16+G16</f>
        <v>63000</v>
      </c>
      <c r="I16" s="79"/>
      <c r="J16" s="80"/>
      <c r="K16" s="81"/>
      <c r="L16" s="79"/>
      <c r="M16" s="80"/>
      <c r="N16" s="81">
        <f>M16+L16</f>
        <v>0</v>
      </c>
      <c r="O16" s="79">
        <v>9953</v>
      </c>
      <c r="P16" s="82">
        <v>4779</v>
      </c>
      <c r="Q16" s="81">
        <f>P16+O16</f>
        <v>14732</v>
      </c>
      <c r="R16" s="79">
        <v>0</v>
      </c>
      <c r="S16" s="83">
        <v>0</v>
      </c>
      <c r="T16" s="81">
        <f>R16+S16</f>
        <v>0</v>
      </c>
      <c r="U16" s="79">
        <v>0</v>
      </c>
      <c r="V16" s="80">
        <v>0</v>
      </c>
      <c r="W16" s="81">
        <f>V16+U16</f>
        <v>0</v>
      </c>
      <c r="X16" s="79">
        <v>0</v>
      </c>
      <c r="Y16" s="83">
        <v>0</v>
      </c>
      <c r="Z16" s="81">
        <f>Y16+X16</f>
        <v>0</v>
      </c>
      <c r="AA16" s="79">
        <v>0</v>
      </c>
      <c r="AB16" s="83">
        <v>0</v>
      </c>
      <c r="AC16" s="81">
        <f>AB16+AA16</f>
        <v>0</v>
      </c>
      <c r="AD16" s="79">
        <v>0</v>
      </c>
      <c r="AE16" s="83">
        <v>0</v>
      </c>
      <c r="AF16" s="81">
        <f>AE16+AD16</f>
        <v>0</v>
      </c>
      <c r="AG16" s="79">
        <v>0</v>
      </c>
      <c r="AH16" s="83">
        <v>0</v>
      </c>
      <c r="AI16" s="81">
        <f>AH16+AG16</f>
        <v>0</v>
      </c>
      <c r="AJ16" s="79">
        <v>0</v>
      </c>
      <c r="AK16" s="83">
        <v>0</v>
      </c>
      <c r="AL16" s="81">
        <f>AK16+AJ16</f>
        <v>0</v>
      </c>
      <c r="AM16" s="84"/>
      <c r="AN16" s="85"/>
      <c r="AO16" s="86"/>
      <c r="AP16" s="84"/>
      <c r="AQ16" s="87"/>
      <c r="AR16" s="88"/>
      <c r="AS16" s="84"/>
      <c r="AT16" s="87"/>
      <c r="AU16" s="88"/>
      <c r="AV16" s="84"/>
      <c r="AW16" s="87"/>
      <c r="AX16" s="88"/>
      <c r="AY16" s="79">
        <f t="shared" si="11"/>
        <v>9953</v>
      </c>
      <c r="AZ16" s="82">
        <f t="shared" si="11"/>
        <v>4779</v>
      </c>
      <c r="BA16" s="81">
        <f t="shared" si="11"/>
        <v>14732</v>
      </c>
      <c r="BB16" s="79">
        <f>12012+19809+21226</f>
        <v>53047</v>
      </c>
      <c r="BC16" s="82">
        <f>-2180-1760-839</f>
        <v>-4779</v>
      </c>
      <c r="BD16" s="81">
        <f>BB16+BC16</f>
        <v>48268</v>
      </c>
      <c r="BE16" s="89">
        <f>BA16+BD16</f>
        <v>63000</v>
      </c>
      <c r="BF16" s="16">
        <f t="shared" si="3"/>
        <v>53047</v>
      </c>
      <c r="BG16" s="16">
        <f t="shared" si="4"/>
        <v>0</v>
      </c>
      <c r="BI16" s="1" t="s">
        <v>38</v>
      </c>
    </row>
    <row r="17" spans="1:61" s="17" customFormat="1" ht="47.1" customHeight="1" thickBot="1">
      <c r="A17" s="186"/>
      <c r="B17" s="178"/>
      <c r="C17" s="195"/>
      <c r="D17" s="184" t="s">
        <v>10</v>
      </c>
      <c r="E17" s="185"/>
      <c r="F17" s="72">
        <f>F15+F16</f>
        <v>420004</v>
      </c>
      <c r="G17" s="73">
        <f>G15+G16</f>
        <v>0</v>
      </c>
      <c r="H17" s="74">
        <f>H15+H16</f>
        <v>420004</v>
      </c>
      <c r="I17" s="72"/>
      <c r="J17" s="73"/>
      <c r="K17" s="74"/>
      <c r="L17" s="72">
        <f t="shared" ref="L17:BE17" si="12">L15+L16</f>
        <v>0</v>
      </c>
      <c r="M17" s="73">
        <f t="shared" si="12"/>
        <v>0</v>
      </c>
      <c r="N17" s="74">
        <f t="shared" si="12"/>
        <v>0</v>
      </c>
      <c r="O17" s="72">
        <f t="shared" si="12"/>
        <v>66356</v>
      </c>
      <c r="P17" s="73">
        <f t="shared" si="12"/>
        <v>31864</v>
      </c>
      <c r="Q17" s="74">
        <f t="shared" si="12"/>
        <v>98220</v>
      </c>
      <c r="R17" s="72">
        <f t="shared" si="12"/>
        <v>0</v>
      </c>
      <c r="S17" s="73">
        <f t="shared" si="12"/>
        <v>0</v>
      </c>
      <c r="T17" s="74">
        <f t="shared" si="12"/>
        <v>0</v>
      </c>
      <c r="U17" s="72">
        <f t="shared" si="12"/>
        <v>0</v>
      </c>
      <c r="V17" s="73">
        <f t="shared" si="12"/>
        <v>0</v>
      </c>
      <c r="W17" s="74">
        <f t="shared" si="12"/>
        <v>0</v>
      </c>
      <c r="X17" s="72">
        <f t="shared" si="12"/>
        <v>0</v>
      </c>
      <c r="Y17" s="73">
        <f t="shared" si="12"/>
        <v>0</v>
      </c>
      <c r="Z17" s="74">
        <f t="shared" si="12"/>
        <v>0</v>
      </c>
      <c r="AA17" s="72">
        <f t="shared" si="12"/>
        <v>0</v>
      </c>
      <c r="AB17" s="73">
        <f t="shared" si="12"/>
        <v>0</v>
      </c>
      <c r="AC17" s="74">
        <f t="shared" si="12"/>
        <v>0</v>
      </c>
      <c r="AD17" s="72">
        <f t="shared" si="12"/>
        <v>0</v>
      </c>
      <c r="AE17" s="73">
        <f t="shared" si="12"/>
        <v>0</v>
      </c>
      <c r="AF17" s="74">
        <f t="shared" si="12"/>
        <v>0</v>
      </c>
      <c r="AG17" s="72">
        <f t="shared" si="12"/>
        <v>0</v>
      </c>
      <c r="AH17" s="73">
        <f t="shared" si="12"/>
        <v>0</v>
      </c>
      <c r="AI17" s="74">
        <f t="shared" si="12"/>
        <v>0</v>
      </c>
      <c r="AJ17" s="72">
        <f t="shared" si="12"/>
        <v>0</v>
      </c>
      <c r="AK17" s="73">
        <f t="shared" si="12"/>
        <v>0</v>
      </c>
      <c r="AL17" s="74">
        <f t="shared" si="12"/>
        <v>0</v>
      </c>
      <c r="AM17" s="72">
        <f t="shared" si="12"/>
        <v>0</v>
      </c>
      <c r="AN17" s="72">
        <f t="shared" si="12"/>
        <v>0</v>
      </c>
      <c r="AO17" s="72">
        <f t="shared" si="12"/>
        <v>0</v>
      </c>
      <c r="AP17" s="72">
        <f t="shared" si="12"/>
        <v>0</v>
      </c>
      <c r="AQ17" s="72">
        <f t="shared" si="12"/>
        <v>0</v>
      </c>
      <c r="AR17" s="72">
        <f t="shared" si="12"/>
        <v>0</v>
      </c>
      <c r="AS17" s="72">
        <f t="shared" si="12"/>
        <v>0</v>
      </c>
      <c r="AT17" s="72">
        <f t="shared" si="12"/>
        <v>0</v>
      </c>
      <c r="AU17" s="72">
        <f t="shared" si="12"/>
        <v>0</v>
      </c>
      <c r="AV17" s="72">
        <f t="shared" si="12"/>
        <v>0</v>
      </c>
      <c r="AW17" s="72">
        <f t="shared" si="12"/>
        <v>0</v>
      </c>
      <c r="AX17" s="72">
        <f t="shared" si="12"/>
        <v>0</v>
      </c>
      <c r="AY17" s="72">
        <f t="shared" si="12"/>
        <v>66356</v>
      </c>
      <c r="AZ17" s="73">
        <f t="shared" si="12"/>
        <v>31864</v>
      </c>
      <c r="BA17" s="74">
        <f t="shared" si="12"/>
        <v>98220</v>
      </c>
      <c r="BB17" s="72">
        <f t="shared" si="12"/>
        <v>353648</v>
      </c>
      <c r="BC17" s="73">
        <f t="shared" si="12"/>
        <v>-31864</v>
      </c>
      <c r="BD17" s="74">
        <f t="shared" si="12"/>
        <v>321784</v>
      </c>
      <c r="BE17" s="75">
        <f t="shared" si="12"/>
        <v>420004</v>
      </c>
      <c r="BF17" s="16">
        <f t="shared" si="3"/>
        <v>353648</v>
      </c>
      <c r="BG17" s="16">
        <f t="shared" si="4"/>
        <v>0</v>
      </c>
    </row>
    <row r="18" spans="1:61" ht="47.1" customHeight="1">
      <c r="A18" s="192">
        <v>5</v>
      </c>
      <c r="B18" s="176" t="s">
        <v>39</v>
      </c>
      <c r="C18" s="193" t="s">
        <v>40</v>
      </c>
      <c r="D18" s="18" t="s">
        <v>24</v>
      </c>
      <c r="E18" s="182" t="s">
        <v>35</v>
      </c>
      <c r="F18" s="63">
        <v>256633</v>
      </c>
      <c r="G18" s="66">
        <v>0</v>
      </c>
      <c r="H18" s="76">
        <f>F18+G18</f>
        <v>256633</v>
      </c>
      <c r="I18" s="63"/>
      <c r="J18" s="69"/>
      <c r="K18" s="65"/>
      <c r="L18" s="63"/>
      <c r="M18" s="64"/>
      <c r="N18" s="65">
        <f>L18+M18</f>
        <v>0</v>
      </c>
      <c r="O18" s="63">
        <v>256633</v>
      </c>
      <c r="P18" s="66">
        <v>-5120</v>
      </c>
      <c r="Q18" s="65">
        <f>O18+P18</f>
        <v>251513</v>
      </c>
      <c r="R18" s="63">
        <v>0</v>
      </c>
      <c r="S18" s="66">
        <v>5120</v>
      </c>
      <c r="T18" s="65">
        <f>R18+S18</f>
        <v>5120</v>
      </c>
      <c r="U18" s="63">
        <v>0</v>
      </c>
      <c r="V18" s="66">
        <v>0</v>
      </c>
      <c r="W18" s="65">
        <f>U18+V18</f>
        <v>0</v>
      </c>
      <c r="X18" s="63">
        <v>0</v>
      </c>
      <c r="Y18" s="67">
        <v>0</v>
      </c>
      <c r="Z18" s="65">
        <f>X18+Y18</f>
        <v>0</v>
      </c>
      <c r="AA18" s="63">
        <v>0</v>
      </c>
      <c r="AB18" s="67">
        <v>0</v>
      </c>
      <c r="AC18" s="65">
        <f>AA18+AB18</f>
        <v>0</v>
      </c>
      <c r="AD18" s="63">
        <v>0</v>
      </c>
      <c r="AE18" s="67">
        <v>0</v>
      </c>
      <c r="AF18" s="65">
        <f>AD18+AE18</f>
        <v>0</v>
      </c>
      <c r="AG18" s="63">
        <v>0</v>
      </c>
      <c r="AH18" s="67">
        <v>0</v>
      </c>
      <c r="AI18" s="65">
        <f>AG18+AH18</f>
        <v>0</v>
      </c>
      <c r="AJ18" s="63">
        <v>0</v>
      </c>
      <c r="AK18" s="67">
        <v>0</v>
      </c>
      <c r="AL18" s="65">
        <f>AJ18+AK18</f>
        <v>0</v>
      </c>
      <c r="AM18" s="68"/>
      <c r="AN18" s="69"/>
      <c r="AO18" s="65"/>
      <c r="AP18" s="68"/>
      <c r="AQ18" s="69"/>
      <c r="AR18" s="70"/>
      <c r="AS18" s="68"/>
      <c r="AT18" s="69"/>
      <c r="AU18" s="70"/>
      <c r="AV18" s="68"/>
      <c r="AW18" s="69"/>
      <c r="AX18" s="70"/>
      <c r="AY18" s="63">
        <f t="shared" ref="AY18:BA19" si="13">I18+L18+O18+R18+U18</f>
        <v>256633</v>
      </c>
      <c r="AZ18" s="66">
        <f t="shared" si="13"/>
        <v>0</v>
      </c>
      <c r="BA18" s="65">
        <f t="shared" si="13"/>
        <v>256633</v>
      </c>
      <c r="BB18" s="63">
        <v>0</v>
      </c>
      <c r="BC18" s="66">
        <v>0</v>
      </c>
      <c r="BD18" s="65">
        <f>BB18+BC18</f>
        <v>0</v>
      </c>
      <c r="BE18" s="77">
        <f>BA18+BD18</f>
        <v>256633</v>
      </c>
      <c r="BF18" s="16">
        <f t="shared" si="3"/>
        <v>0</v>
      </c>
      <c r="BG18" s="16">
        <f t="shared" si="4"/>
        <v>0</v>
      </c>
    </row>
    <row r="19" spans="1:61" ht="47.1" customHeight="1">
      <c r="A19" s="192"/>
      <c r="B19" s="177"/>
      <c r="C19" s="194"/>
      <c r="D19" s="78" t="s">
        <v>22</v>
      </c>
      <c r="E19" s="183"/>
      <c r="F19" s="79">
        <v>18656</v>
      </c>
      <c r="G19" s="80">
        <v>0</v>
      </c>
      <c r="H19" s="81">
        <f>F19+G19</f>
        <v>18656</v>
      </c>
      <c r="I19" s="79"/>
      <c r="J19" s="80"/>
      <c r="K19" s="81"/>
      <c r="L19" s="79"/>
      <c r="M19" s="80"/>
      <c r="N19" s="81">
        <f>M19+L19</f>
        <v>0</v>
      </c>
      <c r="O19" s="79">
        <v>18656</v>
      </c>
      <c r="P19" s="82">
        <v>-569</v>
      </c>
      <c r="Q19" s="81">
        <f>P19+O19</f>
        <v>18087</v>
      </c>
      <c r="R19" s="79">
        <v>0</v>
      </c>
      <c r="S19" s="82">
        <v>569</v>
      </c>
      <c r="T19" s="81">
        <f>R19+S19</f>
        <v>569</v>
      </c>
      <c r="U19" s="79">
        <v>0</v>
      </c>
      <c r="V19" s="80">
        <v>0</v>
      </c>
      <c r="W19" s="81">
        <f>V19+U19</f>
        <v>0</v>
      </c>
      <c r="X19" s="79">
        <v>0</v>
      </c>
      <c r="Y19" s="83">
        <v>0</v>
      </c>
      <c r="Z19" s="81">
        <f>Y19+X19</f>
        <v>0</v>
      </c>
      <c r="AA19" s="79">
        <v>0</v>
      </c>
      <c r="AB19" s="83">
        <v>0</v>
      </c>
      <c r="AC19" s="81">
        <f>AB19+AA19</f>
        <v>0</v>
      </c>
      <c r="AD19" s="79">
        <v>0</v>
      </c>
      <c r="AE19" s="83">
        <v>0</v>
      </c>
      <c r="AF19" s="81">
        <f>AE19+AD19</f>
        <v>0</v>
      </c>
      <c r="AG19" s="79">
        <v>0</v>
      </c>
      <c r="AH19" s="83">
        <v>0</v>
      </c>
      <c r="AI19" s="81">
        <f>AH19+AG19</f>
        <v>0</v>
      </c>
      <c r="AJ19" s="79">
        <v>0</v>
      </c>
      <c r="AK19" s="83">
        <v>0</v>
      </c>
      <c r="AL19" s="81">
        <f>AK19+AJ19</f>
        <v>0</v>
      </c>
      <c r="AM19" s="84"/>
      <c r="AN19" s="85"/>
      <c r="AO19" s="86"/>
      <c r="AP19" s="84"/>
      <c r="AQ19" s="87"/>
      <c r="AR19" s="88"/>
      <c r="AS19" s="84"/>
      <c r="AT19" s="87"/>
      <c r="AU19" s="88"/>
      <c r="AV19" s="84"/>
      <c r="AW19" s="87"/>
      <c r="AX19" s="88"/>
      <c r="AY19" s="79">
        <f t="shared" si="13"/>
        <v>18656</v>
      </c>
      <c r="AZ19" s="82">
        <f t="shared" si="13"/>
        <v>0</v>
      </c>
      <c r="BA19" s="81">
        <f t="shared" si="13"/>
        <v>18656</v>
      </c>
      <c r="BB19" s="79">
        <v>0</v>
      </c>
      <c r="BC19" s="82">
        <v>0</v>
      </c>
      <c r="BD19" s="81">
        <f>BB19+BC19</f>
        <v>0</v>
      </c>
      <c r="BE19" s="89">
        <f>BA19+BD19</f>
        <v>18656</v>
      </c>
      <c r="BF19" s="16">
        <f t="shared" si="3"/>
        <v>0</v>
      </c>
      <c r="BG19" s="16">
        <f t="shared" si="4"/>
        <v>0</v>
      </c>
      <c r="BI19" s="1" t="s">
        <v>38</v>
      </c>
    </row>
    <row r="20" spans="1:61" s="17" customFormat="1" ht="47.1" customHeight="1" thickBot="1">
      <c r="A20" s="186"/>
      <c r="B20" s="178"/>
      <c r="C20" s="195"/>
      <c r="D20" s="184" t="s">
        <v>10</v>
      </c>
      <c r="E20" s="185"/>
      <c r="F20" s="72">
        <f>F18+F19</f>
        <v>275289</v>
      </c>
      <c r="G20" s="73">
        <f>G18+G19</f>
        <v>0</v>
      </c>
      <c r="H20" s="74">
        <f>H18+H19</f>
        <v>275289</v>
      </c>
      <c r="I20" s="72"/>
      <c r="J20" s="73"/>
      <c r="K20" s="74"/>
      <c r="L20" s="72">
        <f t="shared" ref="L20:BE20" si="14">L18+L19</f>
        <v>0</v>
      </c>
      <c r="M20" s="73">
        <f t="shared" si="14"/>
        <v>0</v>
      </c>
      <c r="N20" s="74">
        <f t="shared" si="14"/>
        <v>0</v>
      </c>
      <c r="O20" s="72">
        <f t="shared" si="14"/>
        <v>275289</v>
      </c>
      <c r="P20" s="73">
        <f t="shared" si="14"/>
        <v>-5689</v>
      </c>
      <c r="Q20" s="74">
        <f t="shared" si="14"/>
        <v>269600</v>
      </c>
      <c r="R20" s="72">
        <f t="shared" si="14"/>
        <v>0</v>
      </c>
      <c r="S20" s="73">
        <f t="shared" si="14"/>
        <v>5689</v>
      </c>
      <c r="T20" s="74">
        <f t="shared" si="14"/>
        <v>5689</v>
      </c>
      <c r="U20" s="72">
        <f t="shared" si="14"/>
        <v>0</v>
      </c>
      <c r="V20" s="73">
        <f t="shared" si="14"/>
        <v>0</v>
      </c>
      <c r="W20" s="74">
        <f t="shared" si="14"/>
        <v>0</v>
      </c>
      <c r="X20" s="72">
        <f t="shared" si="14"/>
        <v>0</v>
      </c>
      <c r="Y20" s="73">
        <f t="shared" si="14"/>
        <v>0</v>
      </c>
      <c r="Z20" s="74">
        <f t="shared" si="14"/>
        <v>0</v>
      </c>
      <c r="AA20" s="72">
        <f t="shared" si="14"/>
        <v>0</v>
      </c>
      <c r="AB20" s="73">
        <f t="shared" si="14"/>
        <v>0</v>
      </c>
      <c r="AC20" s="74">
        <f t="shared" si="14"/>
        <v>0</v>
      </c>
      <c r="AD20" s="72">
        <f t="shared" si="14"/>
        <v>0</v>
      </c>
      <c r="AE20" s="73">
        <f t="shared" si="14"/>
        <v>0</v>
      </c>
      <c r="AF20" s="74">
        <f t="shared" si="14"/>
        <v>0</v>
      </c>
      <c r="AG20" s="72">
        <f t="shared" si="14"/>
        <v>0</v>
      </c>
      <c r="AH20" s="73">
        <f t="shared" si="14"/>
        <v>0</v>
      </c>
      <c r="AI20" s="74">
        <f t="shared" si="14"/>
        <v>0</v>
      </c>
      <c r="AJ20" s="72">
        <f t="shared" si="14"/>
        <v>0</v>
      </c>
      <c r="AK20" s="73">
        <f t="shared" si="14"/>
        <v>0</v>
      </c>
      <c r="AL20" s="74">
        <f t="shared" si="14"/>
        <v>0</v>
      </c>
      <c r="AM20" s="72">
        <f t="shared" si="14"/>
        <v>0</v>
      </c>
      <c r="AN20" s="72">
        <f t="shared" si="14"/>
        <v>0</v>
      </c>
      <c r="AO20" s="72">
        <f t="shared" si="14"/>
        <v>0</v>
      </c>
      <c r="AP20" s="72">
        <f t="shared" si="14"/>
        <v>0</v>
      </c>
      <c r="AQ20" s="72">
        <f t="shared" si="14"/>
        <v>0</v>
      </c>
      <c r="AR20" s="72">
        <f t="shared" si="14"/>
        <v>0</v>
      </c>
      <c r="AS20" s="72">
        <f t="shared" si="14"/>
        <v>0</v>
      </c>
      <c r="AT20" s="72">
        <f t="shared" si="14"/>
        <v>0</v>
      </c>
      <c r="AU20" s="72">
        <f t="shared" si="14"/>
        <v>0</v>
      </c>
      <c r="AV20" s="72">
        <f t="shared" si="14"/>
        <v>0</v>
      </c>
      <c r="AW20" s="72">
        <f t="shared" si="14"/>
        <v>0</v>
      </c>
      <c r="AX20" s="72">
        <f t="shared" si="14"/>
        <v>0</v>
      </c>
      <c r="AY20" s="72">
        <f t="shared" si="14"/>
        <v>275289</v>
      </c>
      <c r="AZ20" s="73">
        <f t="shared" si="14"/>
        <v>0</v>
      </c>
      <c r="BA20" s="74">
        <f t="shared" si="14"/>
        <v>275289</v>
      </c>
      <c r="BB20" s="72">
        <f t="shared" si="14"/>
        <v>0</v>
      </c>
      <c r="BC20" s="73">
        <f t="shared" si="14"/>
        <v>0</v>
      </c>
      <c r="BD20" s="74">
        <f t="shared" si="14"/>
        <v>0</v>
      </c>
      <c r="BE20" s="75">
        <f t="shared" si="14"/>
        <v>275289</v>
      </c>
      <c r="BF20" s="16">
        <f t="shared" si="3"/>
        <v>0</v>
      </c>
      <c r="BG20" s="16">
        <f t="shared" si="4"/>
        <v>0</v>
      </c>
    </row>
    <row r="21" spans="1:61" ht="47.1" customHeight="1">
      <c r="A21" s="192">
        <v>6</v>
      </c>
      <c r="B21" s="176" t="s">
        <v>41</v>
      </c>
      <c r="C21" s="179" t="s">
        <v>42</v>
      </c>
      <c r="D21" s="196" t="s">
        <v>43</v>
      </c>
      <c r="E21" s="90" t="s">
        <v>35</v>
      </c>
      <c r="F21" s="63">
        <v>3456885</v>
      </c>
      <c r="G21" s="67">
        <v>0</v>
      </c>
      <c r="H21" s="65">
        <f>F21+G21</f>
        <v>3456885</v>
      </c>
      <c r="I21" s="63"/>
      <c r="J21" s="67"/>
      <c r="K21" s="65">
        <f>I21+J21</f>
        <v>0</v>
      </c>
      <c r="L21" s="63"/>
      <c r="M21" s="67"/>
      <c r="N21" s="65">
        <f>L21+M21</f>
        <v>0</v>
      </c>
      <c r="O21" s="63">
        <v>779784</v>
      </c>
      <c r="P21" s="67">
        <v>350197</v>
      </c>
      <c r="Q21" s="65">
        <f>O21+P21</f>
        <v>1129981</v>
      </c>
      <c r="R21" s="63">
        <v>780137</v>
      </c>
      <c r="S21" s="67">
        <v>34976</v>
      </c>
      <c r="T21" s="65">
        <f>R21+S21</f>
        <v>815113</v>
      </c>
      <c r="U21" s="63">
        <v>0</v>
      </c>
      <c r="V21" s="67">
        <v>0</v>
      </c>
      <c r="W21" s="65">
        <f>U21+V21</f>
        <v>0</v>
      </c>
      <c r="X21" s="63">
        <v>0</v>
      </c>
      <c r="Y21" s="67">
        <v>0</v>
      </c>
      <c r="Z21" s="65">
        <f>X21+Y21</f>
        <v>0</v>
      </c>
      <c r="AA21" s="63">
        <v>0</v>
      </c>
      <c r="AB21" s="67">
        <v>0</v>
      </c>
      <c r="AC21" s="65">
        <f>AA21+AB21</f>
        <v>0</v>
      </c>
      <c r="AD21" s="63">
        <v>0</v>
      </c>
      <c r="AE21" s="67">
        <v>0</v>
      </c>
      <c r="AF21" s="65">
        <f>AD21+AE21</f>
        <v>0</v>
      </c>
      <c r="AG21" s="68"/>
      <c r="AH21" s="69"/>
      <c r="AI21" s="65"/>
      <c r="AJ21" s="68"/>
      <c r="AK21" s="69"/>
      <c r="AL21" s="65"/>
      <c r="AM21" s="68"/>
      <c r="AN21" s="69"/>
      <c r="AO21" s="65"/>
      <c r="AP21" s="68"/>
      <c r="AQ21" s="69"/>
      <c r="AR21" s="70"/>
      <c r="AS21" s="68"/>
      <c r="AT21" s="69"/>
      <c r="AU21" s="70"/>
      <c r="AV21" s="68"/>
      <c r="AW21" s="69"/>
      <c r="AX21" s="70"/>
      <c r="AY21" s="63">
        <f>I21+L21+O21+U21+X21+AA21+AD21+AG21+AJ21+AM21+R21</f>
        <v>1559921</v>
      </c>
      <c r="AZ21" s="67">
        <f t="shared" ref="AZ21:BA22" si="15">J21+M21+P21+V21+Y21+AB21+AE21+AH21+AK21+AN21+S21</f>
        <v>385173</v>
      </c>
      <c r="BA21" s="65">
        <f t="shared" si="15"/>
        <v>1945094</v>
      </c>
      <c r="BB21" s="63">
        <f>855698+1041266</f>
        <v>1896964</v>
      </c>
      <c r="BC21" s="67">
        <v>-385173</v>
      </c>
      <c r="BD21" s="65">
        <f>BB21+BC21</f>
        <v>1511791</v>
      </c>
      <c r="BE21" s="77">
        <f>BA21+BD21</f>
        <v>3456885</v>
      </c>
      <c r="BF21" s="16">
        <f t="shared" si="3"/>
        <v>1896964</v>
      </c>
      <c r="BG21" s="16">
        <f t="shared" si="4"/>
        <v>0</v>
      </c>
    </row>
    <row r="22" spans="1:61" ht="47.1" customHeight="1">
      <c r="A22" s="192"/>
      <c r="B22" s="177"/>
      <c r="C22" s="180"/>
      <c r="D22" s="197"/>
      <c r="E22" s="91" t="s">
        <v>21</v>
      </c>
      <c r="F22" s="92">
        <v>14000</v>
      </c>
      <c r="G22" s="93">
        <v>0</v>
      </c>
      <c r="H22" s="94">
        <f>F22+G22</f>
        <v>14000</v>
      </c>
      <c r="I22" s="92"/>
      <c r="J22" s="93"/>
      <c r="K22" s="94">
        <f>I22+J22</f>
        <v>0</v>
      </c>
      <c r="L22" s="92"/>
      <c r="M22" s="93"/>
      <c r="N22" s="94">
        <f>L22+M22</f>
        <v>0</v>
      </c>
      <c r="O22" s="92">
        <v>0</v>
      </c>
      <c r="P22" s="93">
        <v>0</v>
      </c>
      <c r="Q22" s="94">
        <f>O22+P22</f>
        <v>0</v>
      </c>
      <c r="R22" s="92">
        <v>0</v>
      </c>
      <c r="S22" s="93">
        <v>3001</v>
      </c>
      <c r="T22" s="94">
        <f>R22+S22</f>
        <v>3001</v>
      </c>
      <c r="U22" s="92">
        <v>0</v>
      </c>
      <c r="V22" s="93">
        <v>0</v>
      </c>
      <c r="W22" s="94">
        <v>0</v>
      </c>
      <c r="X22" s="92">
        <v>0</v>
      </c>
      <c r="Y22" s="93">
        <v>0</v>
      </c>
      <c r="Z22" s="94">
        <v>0</v>
      </c>
      <c r="AA22" s="92">
        <v>0</v>
      </c>
      <c r="AB22" s="93">
        <v>0</v>
      </c>
      <c r="AC22" s="94">
        <v>0</v>
      </c>
      <c r="AD22" s="92">
        <v>0</v>
      </c>
      <c r="AE22" s="93">
        <v>0</v>
      </c>
      <c r="AF22" s="94">
        <v>0</v>
      </c>
      <c r="AG22" s="84"/>
      <c r="AH22" s="85"/>
      <c r="AI22" s="86"/>
      <c r="AJ22" s="84"/>
      <c r="AK22" s="85"/>
      <c r="AL22" s="86"/>
      <c r="AM22" s="84"/>
      <c r="AN22" s="85"/>
      <c r="AO22" s="86"/>
      <c r="AP22" s="84"/>
      <c r="AQ22" s="87"/>
      <c r="AR22" s="88"/>
      <c r="AS22" s="84"/>
      <c r="AT22" s="87"/>
      <c r="AU22" s="88"/>
      <c r="AV22" s="84"/>
      <c r="AW22" s="87"/>
      <c r="AX22" s="88"/>
      <c r="AY22" s="79">
        <f>I22+L22+O22+U22+X22+AA22+AD22+AG22+AJ22+AM22+R22</f>
        <v>0</v>
      </c>
      <c r="AZ22" s="80">
        <f t="shared" si="15"/>
        <v>3001</v>
      </c>
      <c r="BA22" s="81">
        <f t="shared" si="15"/>
        <v>3001</v>
      </c>
      <c r="BB22" s="92">
        <v>14000</v>
      </c>
      <c r="BC22" s="95">
        <v>-3001</v>
      </c>
      <c r="BD22" s="94">
        <f>BB22+BC22</f>
        <v>10999</v>
      </c>
      <c r="BE22" s="89">
        <f>BA22+BD22</f>
        <v>14000</v>
      </c>
      <c r="BF22" s="16">
        <f t="shared" si="3"/>
        <v>14000</v>
      </c>
      <c r="BG22" s="16">
        <f t="shared" si="4"/>
        <v>0</v>
      </c>
    </row>
    <row r="23" spans="1:61" s="17" customFormat="1" ht="47.1" customHeight="1" thickBot="1">
      <c r="A23" s="186"/>
      <c r="B23" s="178"/>
      <c r="C23" s="181"/>
      <c r="D23" s="184" t="s">
        <v>10</v>
      </c>
      <c r="E23" s="185"/>
      <c r="F23" s="72">
        <f t="shared" ref="F23:BE23" si="16">F21+F22</f>
        <v>3470885</v>
      </c>
      <c r="G23" s="73">
        <f t="shared" si="16"/>
        <v>0</v>
      </c>
      <c r="H23" s="74">
        <f t="shared" si="16"/>
        <v>3470885</v>
      </c>
      <c r="I23" s="72">
        <f t="shared" si="16"/>
        <v>0</v>
      </c>
      <c r="J23" s="73">
        <f t="shared" si="16"/>
        <v>0</v>
      </c>
      <c r="K23" s="74">
        <f t="shared" si="16"/>
        <v>0</v>
      </c>
      <c r="L23" s="72">
        <f t="shared" si="16"/>
        <v>0</v>
      </c>
      <c r="M23" s="73">
        <f t="shared" si="16"/>
        <v>0</v>
      </c>
      <c r="N23" s="74">
        <f t="shared" si="16"/>
        <v>0</v>
      </c>
      <c r="O23" s="72">
        <f t="shared" si="16"/>
        <v>779784</v>
      </c>
      <c r="P23" s="73">
        <f t="shared" si="16"/>
        <v>350197</v>
      </c>
      <c r="Q23" s="74">
        <f t="shared" si="16"/>
        <v>1129981</v>
      </c>
      <c r="R23" s="72">
        <f t="shared" si="16"/>
        <v>780137</v>
      </c>
      <c r="S23" s="73">
        <f t="shared" si="16"/>
        <v>37977</v>
      </c>
      <c r="T23" s="74">
        <f t="shared" si="16"/>
        <v>818114</v>
      </c>
      <c r="U23" s="72">
        <f t="shared" si="16"/>
        <v>0</v>
      </c>
      <c r="V23" s="73">
        <f t="shared" si="16"/>
        <v>0</v>
      </c>
      <c r="W23" s="74">
        <f t="shared" si="16"/>
        <v>0</v>
      </c>
      <c r="X23" s="72">
        <f t="shared" si="16"/>
        <v>0</v>
      </c>
      <c r="Y23" s="73">
        <f t="shared" si="16"/>
        <v>0</v>
      </c>
      <c r="Z23" s="74">
        <f t="shared" si="16"/>
        <v>0</v>
      </c>
      <c r="AA23" s="72">
        <f t="shared" si="16"/>
        <v>0</v>
      </c>
      <c r="AB23" s="73">
        <f t="shared" si="16"/>
        <v>0</v>
      </c>
      <c r="AC23" s="74">
        <f t="shared" si="16"/>
        <v>0</v>
      </c>
      <c r="AD23" s="72">
        <f t="shared" si="16"/>
        <v>0</v>
      </c>
      <c r="AE23" s="73">
        <f t="shared" si="16"/>
        <v>0</v>
      </c>
      <c r="AF23" s="74">
        <f t="shared" si="16"/>
        <v>0</v>
      </c>
      <c r="AG23" s="72">
        <f t="shared" si="16"/>
        <v>0</v>
      </c>
      <c r="AH23" s="72">
        <f t="shared" si="16"/>
        <v>0</v>
      </c>
      <c r="AI23" s="72">
        <f t="shared" si="16"/>
        <v>0</v>
      </c>
      <c r="AJ23" s="72">
        <f t="shared" si="16"/>
        <v>0</v>
      </c>
      <c r="AK23" s="72">
        <f t="shared" si="16"/>
        <v>0</v>
      </c>
      <c r="AL23" s="72">
        <f t="shared" si="16"/>
        <v>0</v>
      </c>
      <c r="AM23" s="72">
        <f t="shared" si="16"/>
        <v>0</v>
      </c>
      <c r="AN23" s="72">
        <f t="shared" si="16"/>
        <v>0</v>
      </c>
      <c r="AO23" s="72">
        <f t="shared" si="16"/>
        <v>0</v>
      </c>
      <c r="AP23" s="72">
        <f t="shared" si="16"/>
        <v>0</v>
      </c>
      <c r="AQ23" s="72">
        <f t="shared" si="16"/>
        <v>0</v>
      </c>
      <c r="AR23" s="72">
        <f t="shared" si="16"/>
        <v>0</v>
      </c>
      <c r="AS23" s="72">
        <f t="shared" si="16"/>
        <v>0</v>
      </c>
      <c r="AT23" s="72">
        <f t="shared" si="16"/>
        <v>0</v>
      </c>
      <c r="AU23" s="72">
        <f t="shared" si="16"/>
        <v>0</v>
      </c>
      <c r="AV23" s="72">
        <f t="shared" si="16"/>
        <v>0</v>
      </c>
      <c r="AW23" s="72">
        <f t="shared" si="16"/>
        <v>0</v>
      </c>
      <c r="AX23" s="72">
        <f t="shared" si="16"/>
        <v>0</v>
      </c>
      <c r="AY23" s="72">
        <f t="shared" si="16"/>
        <v>1559921</v>
      </c>
      <c r="AZ23" s="73">
        <f t="shared" si="16"/>
        <v>388174</v>
      </c>
      <c r="BA23" s="74">
        <f t="shared" si="16"/>
        <v>1948095</v>
      </c>
      <c r="BB23" s="73">
        <f t="shared" si="16"/>
        <v>1910964</v>
      </c>
      <c r="BC23" s="73">
        <f t="shared" si="16"/>
        <v>-388174</v>
      </c>
      <c r="BD23" s="74">
        <f t="shared" si="16"/>
        <v>1522790</v>
      </c>
      <c r="BE23" s="75">
        <f t="shared" si="16"/>
        <v>3470885</v>
      </c>
      <c r="BF23" s="16">
        <f t="shared" si="3"/>
        <v>1910964</v>
      </c>
      <c r="BG23" s="16">
        <f t="shared" si="4"/>
        <v>0</v>
      </c>
    </row>
    <row r="24" spans="1:61" ht="47.1" customHeight="1">
      <c r="A24" s="156">
        <v>7</v>
      </c>
      <c r="B24" s="198" t="s">
        <v>44</v>
      </c>
      <c r="C24" s="193" t="s">
        <v>0</v>
      </c>
      <c r="D24" s="43" t="s">
        <v>22</v>
      </c>
      <c r="E24" s="96" t="s">
        <v>21</v>
      </c>
      <c r="F24" s="63">
        <v>1303550</v>
      </c>
      <c r="G24" s="67">
        <v>0</v>
      </c>
      <c r="H24" s="65">
        <f>F24+G24</f>
        <v>1303550</v>
      </c>
      <c r="I24" s="63"/>
      <c r="J24" s="64"/>
      <c r="K24" s="65"/>
      <c r="L24" s="63"/>
      <c r="M24" s="64"/>
      <c r="N24" s="65">
        <f>L24+M24</f>
        <v>0</v>
      </c>
      <c r="O24" s="63">
        <v>227966</v>
      </c>
      <c r="P24" s="64">
        <v>43558</v>
      </c>
      <c r="Q24" s="65">
        <f>O24+P24</f>
        <v>271524</v>
      </c>
      <c r="R24" s="63">
        <v>1032026</v>
      </c>
      <c r="S24" s="66">
        <v>0</v>
      </c>
      <c r="T24" s="65">
        <f>R24+S24</f>
        <v>1032026</v>
      </c>
      <c r="U24" s="63"/>
      <c r="V24" s="66">
        <v>0</v>
      </c>
      <c r="W24" s="65">
        <f>U24+V24</f>
        <v>0</v>
      </c>
      <c r="X24" s="63">
        <v>0</v>
      </c>
      <c r="Y24" s="67">
        <v>0</v>
      </c>
      <c r="Z24" s="65">
        <v>0</v>
      </c>
      <c r="AA24" s="63">
        <v>0</v>
      </c>
      <c r="AB24" s="67">
        <v>0</v>
      </c>
      <c r="AC24" s="65">
        <v>0</v>
      </c>
      <c r="AD24" s="63">
        <v>0</v>
      </c>
      <c r="AE24" s="67">
        <v>0</v>
      </c>
      <c r="AF24" s="65">
        <v>0</v>
      </c>
      <c r="AG24" s="68"/>
      <c r="AH24" s="69"/>
      <c r="AI24" s="65"/>
      <c r="AJ24" s="68"/>
      <c r="AK24" s="69"/>
      <c r="AL24" s="65"/>
      <c r="AM24" s="68"/>
      <c r="AN24" s="69"/>
      <c r="AO24" s="65"/>
      <c r="AP24" s="68"/>
      <c r="AQ24" s="69"/>
      <c r="AR24" s="70"/>
      <c r="AS24" s="68"/>
      <c r="AT24" s="69"/>
      <c r="AU24" s="70"/>
      <c r="AV24" s="68"/>
      <c r="AW24" s="69"/>
      <c r="AX24" s="70"/>
      <c r="AY24" s="63">
        <f>I24+L24+O24+R24+U24</f>
        <v>1259992</v>
      </c>
      <c r="AZ24" s="64">
        <f>J24+M24+P24+S24+V24</f>
        <v>43558</v>
      </c>
      <c r="BA24" s="65">
        <f>K24+N24+Q24+T24+W24</f>
        <v>1303550</v>
      </c>
      <c r="BB24" s="63">
        <v>43558</v>
      </c>
      <c r="BC24" s="64">
        <v>-43558</v>
      </c>
      <c r="BD24" s="65">
        <f>BB24+BC24</f>
        <v>0</v>
      </c>
      <c r="BE24" s="71">
        <f>BA24+BD24</f>
        <v>1303550</v>
      </c>
      <c r="BF24" s="16">
        <f t="shared" si="3"/>
        <v>43558</v>
      </c>
      <c r="BG24" s="16">
        <f t="shared" si="4"/>
        <v>0</v>
      </c>
    </row>
    <row r="25" spans="1:61" s="17" customFormat="1" ht="47.1" customHeight="1" thickBot="1">
      <c r="A25" s="186"/>
      <c r="B25" s="200"/>
      <c r="C25" s="195"/>
      <c r="D25" s="184" t="s">
        <v>10</v>
      </c>
      <c r="E25" s="185"/>
      <c r="F25" s="72">
        <f>F24</f>
        <v>1303550</v>
      </c>
      <c r="G25" s="73">
        <f>G24</f>
        <v>0</v>
      </c>
      <c r="H25" s="74">
        <f>H24</f>
        <v>1303550</v>
      </c>
      <c r="I25" s="72"/>
      <c r="J25" s="73"/>
      <c r="K25" s="74"/>
      <c r="L25" s="72">
        <f t="shared" ref="L25:BE25" si="17">L24</f>
        <v>0</v>
      </c>
      <c r="M25" s="73">
        <f t="shared" si="17"/>
        <v>0</v>
      </c>
      <c r="N25" s="74">
        <f t="shared" si="17"/>
        <v>0</v>
      </c>
      <c r="O25" s="72">
        <f t="shared" si="17"/>
        <v>227966</v>
      </c>
      <c r="P25" s="73">
        <f t="shared" si="17"/>
        <v>43558</v>
      </c>
      <c r="Q25" s="74">
        <f t="shared" si="17"/>
        <v>271524</v>
      </c>
      <c r="R25" s="72">
        <f t="shared" si="17"/>
        <v>1032026</v>
      </c>
      <c r="S25" s="73">
        <f t="shared" si="17"/>
        <v>0</v>
      </c>
      <c r="T25" s="74">
        <f t="shared" si="17"/>
        <v>1032026</v>
      </c>
      <c r="U25" s="72">
        <f t="shared" si="17"/>
        <v>0</v>
      </c>
      <c r="V25" s="73">
        <f t="shared" si="17"/>
        <v>0</v>
      </c>
      <c r="W25" s="74">
        <f t="shared" si="17"/>
        <v>0</v>
      </c>
      <c r="X25" s="72">
        <f t="shared" si="17"/>
        <v>0</v>
      </c>
      <c r="Y25" s="73">
        <f t="shared" si="17"/>
        <v>0</v>
      </c>
      <c r="Z25" s="74">
        <f t="shared" si="17"/>
        <v>0</v>
      </c>
      <c r="AA25" s="72">
        <f t="shared" si="17"/>
        <v>0</v>
      </c>
      <c r="AB25" s="73">
        <f t="shared" si="17"/>
        <v>0</v>
      </c>
      <c r="AC25" s="74">
        <f t="shared" si="17"/>
        <v>0</v>
      </c>
      <c r="AD25" s="72">
        <f t="shared" si="17"/>
        <v>0</v>
      </c>
      <c r="AE25" s="73">
        <f t="shared" si="17"/>
        <v>0</v>
      </c>
      <c r="AF25" s="74">
        <f t="shared" si="17"/>
        <v>0</v>
      </c>
      <c r="AG25" s="72">
        <f t="shared" si="17"/>
        <v>0</v>
      </c>
      <c r="AH25" s="72">
        <f t="shared" si="17"/>
        <v>0</v>
      </c>
      <c r="AI25" s="72">
        <f t="shared" si="17"/>
        <v>0</v>
      </c>
      <c r="AJ25" s="72">
        <f t="shared" si="17"/>
        <v>0</v>
      </c>
      <c r="AK25" s="72">
        <f t="shared" si="17"/>
        <v>0</v>
      </c>
      <c r="AL25" s="72">
        <f t="shared" si="17"/>
        <v>0</v>
      </c>
      <c r="AM25" s="72">
        <f t="shared" si="17"/>
        <v>0</v>
      </c>
      <c r="AN25" s="72">
        <f t="shared" si="17"/>
        <v>0</v>
      </c>
      <c r="AO25" s="72">
        <f t="shared" si="17"/>
        <v>0</v>
      </c>
      <c r="AP25" s="72">
        <f t="shared" si="17"/>
        <v>0</v>
      </c>
      <c r="AQ25" s="72">
        <f t="shared" si="17"/>
        <v>0</v>
      </c>
      <c r="AR25" s="72">
        <f t="shared" si="17"/>
        <v>0</v>
      </c>
      <c r="AS25" s="72">
        <f t="shared" si="17"/>
        <v>0</v>
      </c>
      <c r="AT25" s="72">
        <f t="shared" si="17"/>
        <v>0</v>
      </c>
      <c r="AU25" s="72">
        <f t="shared" si="17"/>
        <v>0</v>
      </c>
      <c r="AV25" s="72">
        <f t="shared" si="17"/>
        <v>0</v>
      </c>
      <c r="AW25" s="72">
        <f t="shared" si="17"/>
        <v>0</v>
      </c>
      <c r="AX25" s="72">
        <f t="shared" si="17"/>
        <v>0</v>
      </c>
      <c r="AY25" s="72">
        <f t="shared" si="17"/>
        <v>1259992</v>
      </c>
      <c r="AZ25" s="73">
        <f t="shared" si="17"/>
        <v>43558</v>
      </c>
      <c r="BA25" s="74">
        <f t="shared" si="17"/>
        <v>1303550</v>
      </c>
      <c r="BB25" s="72">
        <f t="shared" si="17"/>
        <v>43558</v>
      </c>
      <c r="BC25" s="73">
        <f t="shared" si="17"/>
        <v>-43558</v>
      </c>
      <c r="BD25" s="74">
        <f t="shared" si="17"/>
        <v>0</v>
      </c>
      <c r="BE25" s="75">
        <f t="shared" si="17"/>
        <v>1303550</v>
      </c>
      <c r="BF25" s="16">
        <f t="shared" si="3"/>
        <v>43558</v>
      </c>
      <c r="BG25" s="16">
        <f t="shared" si="4"/>
        <v>0</v>
      </c>
    </row>
    <row r="26" spans="1:61" ht="60" customHeight="1">
      <c r="A26" s="192">
        <v>8</v>
      </c>
      <c r="B26" s="198" t="s">
        <v>44</v>
      </c>
      <c r="C26" s="193" t="s">
        <v>1</v>
      </c>
      <c r="D26" s="196" t="s">
        <v>22</v>
      </c>
      <c r="E26" s="41" t="s">
        <v>35</v>
      </c>
      <c r="F26" s="97">
        <v>136932</v>
      </c>
      <c r="G26" s="44">
        <v>0</v>
      </c>
      <c r="H26" s="98">
        <f>F26+G26</f>
        <v>136932</v>
      </c>
      <c r="I26" s="13"/>
      <c r="J26" s="48"/>
      <c r="K26" s="12"/>
      <c r="L26" s="13"/>
      <c r="M26" s="14">
        <v>0</v>
      </c>
      <c r="N26" s="12">
        <f>L26+M26</f>
        <v>0</v>
      </c>
      <c r="O26" s="13">
        <v>47067</v>
      </c>
      <c r="P26" s="45">
        <v>27135</v>
      </c>
      <c r="Q26" s="12">
        <f>O26+P26</f>
        <v>74202</v>
      </c>
      <c r="R26" s="13">
        <v>39037</v>
      </c>
      <c r="S26" s="14">
        <v>0</v>
      </c>
      <c r="T26" s="12">
        <f>R26+S26</f>
        <v>39037</v>
      </c>
      <c r="U26" s="13">
        <v>2033</v>
      </c>
      <c r="V26" s="14">
        <v>0</v>
      </c>
      <c r="W26" s="12">
        <f>U26+V26</f>
        <v>2033</v>
      </c>
      <c r="X26" s="13">
        <v>0</v>
      </c>
      <c r="Y26" s="14">
        <v>0</v>
      </c>
      <c r="Z26" s="12">
        <f>X26+Y26</f>
        <v>0</v>
      </c>
      <c r="AA26" s="13">
        <v>0</v>
      </c>
      <c r="AB26" s="14">
        <v>0</v>
      </c>
      <c r="AC26" s="12">
        <f>AA26+AB26</f>
        <v>0</v>
      </c>
      <c r="AD26" s="13">
        <v>0</v>
      </c>
      <c r="AE26" s="14">
        <v>0</v>
      </c>
      <c r="AF26" s="12">
        <f>AD26+AE26</f>
        <v>0</v>
      </c>
      <c r="AG26" s="13">
        <v>0</v>
      </c>
      <c r="AH26" s="14">
        <v>0</v>
      </c>
      <c r="AI26" s="12">
        <f>AG26+AH26</f>
        <v>0</v>
      </c>
      <c r="AJ26" s="13">
        <v>0</v>
      </c>
      <c r="AK26" s="14">
        <v>0</v>
      </c>
      <c r="AL26" s="12">
        <f>AJ26+AK26</f>
        <v>0</v>
      </c>
      <c r="AM26" s="46"/>
      <c r="AN26" s="48"/>
      <c r="AO26" s="12"/>
      <c r="AP26" s="46"/>
      <c r="AQ26" s="48"/>
      <c r="AR26" s="49"/>
      <c r="AS26" s="46"/>
      <c r="AT26" s="48"/>
      <c r="AU26" s="49"/>
      <c r="AV26" s="46"/>
      <c r="AW26" s="48"/>
      <c r="AX26" s="49"/>
      <c r="AY26" s="13">
        <f t="shared" ref="AY26:BA27" si="18">I26+L26+O26+R26+U26</f>
        <v>88137</v>
      </c>
      <c r="AZ26" s="45">
        <f t="shared" si="18"/>
        <v>27135</v>
      </c>
      <c r="BA26" s="12">
        <f t="shared" si="18"/>
        <v>115272</v>
      </c>
      <c r="BB26" s="13">
        <v>48795</v>
      </c>
      <c r="BC26" s="45">
        <v>-27135</v>
      </c>
      <c r="BD26" s="12">
        <f>BB26+BC26</f>
        <v>21660</v>
      </c>
      <c r="BE26" s="15">
        <f>BA26+BD26</f>
        <v>136932</v>
      </c>
      <c r="BF26" s="16">
        <f t="shared" si="3"/>
        <v>48795</v>
      </c>
      <c r="BG26" s="16">
        <f t="shared" si="4"/>
        <v>0</v>
      </c>
    </row>
    <row r="27" spans="1:61" ht="60" customHeight="1">
      <c r="A27" s="192"/>
      <c r="B27" s="199"/>
      <c r="C27" s="194"/>
      <c r="D27" s="197"/>
      <c r="E27" s="96" t="s">
        <v>21</v>
      </c>
      <c r="F27" s="97">
        <v>53986</v>
      </c>
      <c r="G27" s="20">
        <v>0</v>
      </c>
      <c r="H27" s="21">
        <f>F27+G27</f>
        <v>53986</v>
      </c>
      <c r="I27" s="19"/>
      <c r="J27" s="60"/>
      <c r="K27" s="21"/>
      <c r="L27" s="19"/>
      <c r="M27" s="60">
        <v>0</v>
      </c>
      <c r="N27" s="21">
        <f>M27+L27</f>
        <v>0</v>
      </c>
      <c r="O27" s="19">
        <v>0</v>
      </c>
      <c r="P27" s="25">
        <v>52934</v>
      </c>
      <c r="Q27" s="21">
        <f>P27+O27</f>
        <v>52934</v>
      </c>
      <c r="R27" s="19">
        <v>0</v>
      </c>
      <c r="S27" s="60">
        <v>0</v>
      </c>
      <c r="T27" s="21">
        <f>R27+S27</f>
        <v>0</v>
      </c>
      <c r="U27" s="19">
        <v>0</v>
      </c>
      <c r="V27" s="20">
        <v>0</v>
      </c>
      <c r="W27" s="21">
        <f>V27+U27</f>
        <v>0</v>
      </c>
      <c r="X27" s="19">
        <v>0</v>
      </c>
      <c r="Y27" s="20">
        <v>0</v>
      </c>
      <c r="Z27" s="21">
        <f>Y27+X27</f>
        <v>0</v>
      </c>
      <c r="AA27" s="19">
        <v>0</v>
      </c>
      <c r="AB27" s="20">
        <v>0</v>
      </c>
      <c r="AC27" s="21">
        <f>AB27+AA27</f>
        <v>0</v>
      </c>
      <c r="AD27" s="19">
        <v>0</v>
      </c>
      <c r="AE27" s="20">
        <v>0</v>
      </c>
      <c r="AF27" s="21">
        <f>AE27+AD27</f>
        <v>0</v>
      </c>
      <c r="AG27" s="19">
        <v>0</v>
      </c>
      <c r="AH27" s="20">
        <v>0</v>
      </c>
      <c r="AI27" s="21">
        <f>AH27+AG27</f>
        <v>0</v>
      </c>
      <c r="AJ27" s="19">
        <v>0</v>
      </c>
      <c r="AK27" s="20">
        <v>0</v>
      </c>
      <c r="AL27" s="21">
        <f>AK27+AJ27</f>
        <v>0</v>
      </c>
      <c r="AM27" s="26"/>
      <c r="AN27" s="28"/>
      <c r="AO27" s="54"/>
      <c r="AP27" s="26"/>
      <c r="AQ27" s="58"/>
      <c r="AR27" s="59"/>
      <c r="AS27" s="26"/>
      <c r="AT27" s="58"/>
      <c r="AU27" s="59"/>
      <c r="AV27" s="26"/>
      <c r="AW27" s="58"/>
      <c r="AX27" s="59"/>
      <c r="AY27" s="19">
        <f t="shared" si="18"/>
        <v>0</v>
      </c>
      <c r="AZ27" s="25">
        <f t="shared" si="18"/>
        <v>52934</v>
      </c>
      <c r="BA27" s="21">
        <f t="shared" si="18"/>
        <v>52934</v>
      </c>
      <c r="BB27" s="19">
        <v>53986</v>
      </c>
      <c r="BC27" s="25">
        <v>-52934</v>
      </c>
      <c r="BD27" s="21">
        <f>BB27+BC27</f>
        <v>1052</v>
      </c>
      <c r="BE27" s="99">
        <f>BA27+BD27</f>
        <v>53986</v>
      </c>
      <c r="BF27" s="16">
        <f t="shared" si="3"/>
        <v>53986</v>
      </c>
      <c r="BG27" s="16">
        <f t="shared" si="4"/>
        <v>0</v>
      </c>
    </row>
    <row r="28" spans="1:61" s="17" customFormat="1" ht="60" customHeight="1" thickBot="1">
      <c r="A28" s="186"/>
      <c r="B28" s="200"/>
      <c r="C28" s="195"/>
      <c r="D28" s="184" t="s">
        <v>10</v>
      </c>
      <c r="E28" s="185"/>
      <c r="F28" s="31">
        <f>F26+F27</f>
        <v>190918</v>
      </c>
      <c r="G28" s="32">
        <f>G26+G27</f>
        <v>0</v>
      </c>
      <c r="H28" s="33">
        <f>H26+H27</f>
        <v>190918</v>
      </c>
      <c r="I28" s="31"/>
      <c r="J28" s="32"/>
      <c r="K28" s="33"/>
      <c r="L28" s="31">
        <f t="shared" ref="L28:BE28" si="19">L26+L27</f>
        <v>0</v>
      </c>
      <c r="M28" s="32">
        <f t="shared" si="19"/>
        <v>0</v>
      </c>
      <c r="N28" s="33">
        <f t="shared" si="19"/>
        <v>0</v>
      </c>
      <c r="O28" s="31">
        <f t="shared" si="19"/>
        <v>47067</v>
      </c>
      <c r="P28" s="32">
        <f t="shared" si="19"/>
        <v>80069</v>
      </c>
      <c r="Q28" s="33">
        <f t="shared" si="19"/>
        <v>127136</v>
      </c>
      <c r="R28" s="31">
        <f t="shared" si="19"/>
        <v>39037</v>
      </c>
      <c r="S28" s="32">
        <f t="shared" si="19"/>
        <v>0</v>
      </c>
      <c r="T28" s="33">
        <f t="shared" si="19"/>
        <v>39037</v>
      </c>
      <c r="U28" s="31">
        <f t="shared" si="19"/>
        <v>2033</v>
      </c>
      <c r="V28" s="32">
        <f t="shared" si="19"/>
        <v>0</v>
      </c>
      <c r="W28" s="33">
        <f t="shared" si="19"/>
        <v>2033</v>
      </c>
      <c r="X28" s="31">
        <f t="shared" si="19"/>
        <v>0</v>
      </c>
      <c r="Y28" s="32">
        <f t="shared" si="19"/>
        <v>0</v>
      </c>
      <c r="Z28" s="33">
        <f t="shared" si="19"/>
        <v>0</v>
      </c>
      <c r="AA28" s="31">
        <f t="shared" si="19"/>
        <v>0</v>
      </c>
      <c r="AB28" s="32">
        <f t="shared" si="19"/>
        <v>0</v>
      </c>
      <c r="AC28" s="33">
        <f t="shared" si="19"/>
        <v>0</v>
      </c>
      <c r="AD28" s="31">
        <f t="shared" si="19"/>
        <v>0</v>
      </c>
      <c r="AE28" s="32">
        <f t="shared" si="19"/>
        <v>0</v>
      </c>
      <c r="AF28" s="33">
        <f t="shared" si="19"/>
        <v>0</v>
      </c>
      <c r="AG28" s="31">
        <f t="shared" si="19"/>
        <v>0</v>
      </c>
      <c r="AH28" s="32">
        <f t="shared" si="19"/>
        <v>0</v>
      </c>
      <c r="AI28" s="33">
        <f t="shared" si="19"/>
        <v>0</v>
      </c>
      <c r="AJ28" s="31">
        <f t="shared" si="19"/>
        <v>0</v>
      </c>
      <c r="AK28" s="32">
        <f t="shared" si="19"/>
        <v>0</v>
      </c>
      <c r="AL28" s="33">
        <f t="shared" si="19"/>
        <v>0</v>
      </c>
      <c r="AM28" s="31">
        <f t="shared" si="19"/>
        <v>0</v>
      </c>
      <c r="AN28" s="31">
        <f t="shared" si="19"/>
        <v>0</v>
      </c>
      <c r="AO28" s="31">
        <f t="shared" si="19"/>
        <v>0</v>
      </c>
      <c r="AP28" s="31">
        <f t="shared" si="19"/>
        <v>0</v>
      </c>
      <c r="AQ28" s="31">
        <f t="shared" si="19"/>
        <v>0</v>
      </c>
      <c r="AR28" s="31">
        <f t="shared" si="19"/>
        <v>0</v>
      </c>
      <c r="AS28" s="31">
        <f t="shared" si="19"/>
        <v>0</v>
      </c>
      <c r="AT28" s="31">
        <f t="shared" si="19"/>
        <v>0</v>
      </c>
      <c r="AU28" s="31">
        <f t="shared" si="19"/>
        <v>0</v>
      </c>
      <c r="AV28" s="31">
        <f t="shared" si="19"/>
        <v>0</v>
      </c>
      <c r="AW28" s="31">
        <f t="shared" si="19"/>
        <v>0</v>
      </c>
      <c r="AX28" s="31">
        <f t="shared" si="19"/>
        <v>0</v>
      </c>
      <c r="AY28" s="31">
        <f t="shared" si="19"/>
        <v>88137</v>
      </c>
      <c r="AZ28" s="32">
        <f t="shared" si="19"/>
        <v>80069</v>
      </c>
      <c r="BA28" s="33">
        <f t="shared" si="19"/>
        <v>168206</v>
      </c>
      <c r="BB28" s="31">
        <f t="shared" si="19"/>
        <v>102781</v>
      </c>
      <c r="BC28" s="32">
        <f t="shared" si="19"/>
        <v>-80069</v>
      </c>
      <c r="BD28" s="33">
        <f t="shared" si="19"/>
        <v>22712</v>
      </c>
      <c r="BE28" s="35">
        <f t="shared" si="19"/>
        <v>190918</v>
      </c>
      <c r="BF28" s="16">
        <f t="shared" si="3"/>
        <v>102781</v>
      </c>
      <c r="BG28" s="16">
        <f t="shared" si="4"/>
        <v>0</v>
      </c>
    </row>
    <row r="29" spans="1:61" ht="39.950000000000003" customHeight="1">
      <c r="A29" s="215" t="s">
        <v>45</v>
      </c>
      <c r="B29" s="216"/>
      <c r="C29" s="217"/>
      <c r="D29" s="209" t="s">
        <v>24</v>
      </c>
      <c r="E29" s="210"/>
      <c r="F29" s="36">
        <f>F18+F21+F15</f>
        <v>4070522</v>
      </c>
      <c r="G29" s="36">
        <f t="shared" ref="G29:I29" si="20">G18+G21+G15</f>
        <v>0</v>
      </c>
      <c r="H29" s="36">
        <f t="shared" si="20"/>
        <v>4070522</v>
      </c>
      <c r="I29" s="36">
        <f t="shared" si="20"/>
        <v>0</v>
      </c>
      <c r="J29" s="36">
        <f t="shared" ref="J29:BE29" si="21">J18+J21+J15</f>
        <v>0</v>
      </c>
      <c r="K29" s="36">
        <f t="shared" si="21"/>
        <v>0</v>
      </c>
      <c r="L29" s="36">
        <f t="shared" si="21"/>
        <v>0</v>
      </c>
      <c r="M29" s="36">
        <f t="shared" si="21"/>
        <v>0</v>
      </c>
      <c r="N29" s="36">
        <f t="shared" si="21"/>
        <v>0</v>
      </c>
      <c r="O29" s="36">
        <f t="shared" si="21"/>
        <v>1092820</v>
      </c>
      <c r="P29" s="36">
        <f>P18+P21+P15</f>
        <v>372162</v>
      </c>
      <c r="Q29" s="36">
        <f t="shared" si="21"/>
        <v>1464982</v>
      </c>
      <c r="R29" s="36">
        <f t="shared" si="21"/>
        <v>780137</v>
      </c>
      <c r="S29" s="36">
        <f t="shared" si="21"/>
        <v>40096</v>
      </c>
      <c r="T29" s="36">
        <f t="shared" si="21"/>
        <v>820233</v>
      </c>
      <c r="U29" s="36">
        <f t="shared" si="21"/>
        <v>0</v>
      </c>
      <c r="V29" s="36">
        <f t="shared" si="21"/>
        <v>0</v>
      </c>
      <c r="W29" s="36">
        <f t="shared" si="21"/>
        <v>0</v>
      </c>
      <c r="X29" s="36">
        <f t="shared" si="21"/>
        <v>0</v>
      </c>
      <c r="Y29" s="36">
        <f t="shared" si="21"/>
        <v>0</v>
      </c>
      <c r="Z29" s="36">
        <f t="shared" si="21"/>
        <v>0</v>
      </c>
      <c r="AA29" s="36">
        <f t="shared" si="21"/>
        <v>0</v>
      </c>
      <c r="AB29" s="36">
        <f t="shared" si="21"/>
        <v>0</v>
      </c>
      <c r="AC29" s="36">
        <f t="shared" si="21"/>
        <v>0</v>
      </c>
      <c r="AD29" s="36">
        <f t="shared" si="21"/>
        <v>0</v>
      </c>
      <c r="AE29" s="36">
        <f t="shared" si="21"/>
        <v>0</v>
      </c>
      <c r="AF29" s="36">
        <f t="shared" si="21"/>
        <v>0</v>
      </c>
      <c r="AG29" s="36">
        <f t="shared" si="21"/>
        <v>0</v>
      </c>
      <c r="AH29" s="36">
        <f t="shared" si="21"/>
        <v>0</v>
      </c>
      <c r="AI29" s="36">
        <f t="shared" si="21"/>
        <v>0</v>
      </c>
      <c r="AJ29" s="36">
        <f t="shared" si="21"/>
        <v>0</v>
      </c>
      <c r="AK29" s="36">
        <f t="shared" si="21"/>
        <v>0</v>
      </c>
      <c r="AL29" s="36">
        <f t="shared" si="21"/>
        <v>0</v>
      </c>
      <c r="AM29" s="36">
        <f t="shared" si="21"/>
        <v>0</v>
      </c>
      <c r="AN29" s="36">
        <f t="shared" si="21"/>
        <v>0</v>
      </c>
      <c r="AO29" s="36">
        <f t="shared" si="21"/>
        <v>0</v>
      </c>
      <c r="AP29" s="36">
        <f t="shared" si="21"/>
        <v>0</v>
      </c>
      <c r="AQ29" s="36">
        <f t="shared" si="21"/>
        <v>0</v>
      </c>
      <c r="AR29" s="36">
        <f t="shared" si="21"/>
        <v>0</v>
      </c>
      <c r="AS29" s="36">
        <f t="shared" si="21"/>
        <v>0</v>
      </c>
      <c r="AT29" s="36">
        <f t="shared" si="21"/>
        <v>0</v>
      </c>
      <c r="AU29" s="36">
        <f t="shared" si="21"/>
        <v>0</v>
      </c>
      <c r="AV29" s="36">
        <f t="shared" si="21"/>
        <v>0</v>
      </c>
      <c r="AW29" s="36">
        <f t="shared" si="21"/>
        <v>0</v>
      </c>
      <c r="AX29" s="36">
        <f t="shared" si="21"/>
        <v>0</v>
      </c>
      <c r="AY29" s="36">
        <f t="shared" si="21"/>
        <v>1872957</v>
      </c>
      <c r="AZ29" s="36">
        <f t="shared" si="21"/>
        <v>412258</v>
      </c>
      <c r="BA29" s="36">
        <f t="shared" si="21"/>
        <v>2285215</v>
      </c>
      <c r="BB29" s="36">
        <f t="shared" si="21"/>
        <v>2197565</v>
      </c>
      <c r="BC29" s="36">
        <f t="shared" si="21"/>
        <v>-412258</v>
      </c>
      <c r="BD29" s="36">
        <f t="shared" si="21"/>
        <v>1785307</v>
      </c>
      <c r="BE29" s="36">
        <f t="shared" si="21"/>
        <v>4070522</v>
      </c>
      <c r="BG29" s="16">
        <f t="shared" si="4"/>
        <v>0</v>
      </c>
    </row>
    <row r="30" spans="1:61" ht="39.950000000000003" customHeight="1">
      <c r="A30" s="203"/>
      <c r="B30" s="204"/>
      <c r="C30" s="205"/>
      <c r="D30" s="211" t="s">
        <v>22</v>
      </c>
      <c r="E30" s="212"/>
      <c r="F30" s="37">
        <f>F13+F16+F19+F26</f>
        <v>5918588</v>
      </c>
      <c r="G30" s="38">
        <f t="shared" ref="G30:BE30" si="22">G13+G16+G19+G26</f>
        <v>6000000</v>
      </c>
      <c r="H30" s="37">
        <f t="shared" si="22"/>
        <v>11918588</v>
      </c>
      <c r="I30" s="37">
        <f t="shared" si="22"/>
        <v>0</v>
      </c>
      <c r="J30" s="38">
        <f t="shared" si="22"/>
        <v>0</v>
      </c>
      <c r="K30" s="37">
        <f t="shared" si="22"/>
        <v>0</v>
      </c>
      <c r="L30" s="37">
        <f t="shared" si="22"/>
        <v>0</v>
      </c>
      <c r="M30" s="38">
        <f t="shared" si="22"/>
        <v>0</v>
      </c>
      <c r="N30" s="37">
        <f t="shared" si="22"/>
        <v>0</v>
      </c>
      <c r="O30" s="37">
        <f t="shared" si="22"/>
        <v>1075676</v>
      </c>
      <c r="P30" s="38">
        <f t="shared" si="22"/>
        <v>31345</v>
      </c>
      <c r="Q30" s="37">
        <f t="shared" si="22"/>
        <v>1107021</v>
      </c>
      <c r="R30" s="37">
        <f t="shared" si="22"/>
        <v>39037</v>
      </c>
      <c r="S30" s="38">
        <f t="shared" si="22"/>
        <v>2000569</v>
      </c>
      <c r="T30" s="37">
        <f t="shared" si="22"/>
        <v>2039606</v>
      </c>
      <c r="U30" s="37">
        <f t="shared" si="22"/>
        <v>2033</v>
      </c>
      <c r="V30" s="38">
        <f t="shared" si="22"/>
        <v>2000000</v>
      </c>
      <c r="W30" s="37">
        <f t="shared" si="22"/>
        <v>2002033</v>
      </c>
      <c r="X30" s="37">
        <f t="shared" si="22"/>
        <v>0</v>
      </c>
      <c r="Y30" s="38">
        <f t="shared" si="22"/>
        <v>2000000</v>
      </c>
      <c r="Z30" s="37">
        <f t="shared" si="22"/>
        <v>2000000</v>
      </c>
      <c r="AA30" s="37">
        <f t="shared" si="22"/>
        <v>0</v>
      </c>
      <c r="AB30" s="38">
        <f t="shared" si="22"/>
        <v>0</v>
      </c>
      <c r="AC30" s="37">
        <f t="shared" si="22"/>
        <v>0</v>
      </c>
      <c r="AD30" s="37">
        <f t="shared" si="22"/>
        <v>0</v>
      </c>
      <c r="AE30" s="38">
        <f t="shared" si="22"/>
        <v>0</v>
      </c>
      <c r="AF30" s="37">
        <f t="shared" si="22"/>
        <v>0</v>
      </c>
      <c r="AG30" s="37">
        <f t="shared" si="22"/>
        <v>0</v>
      </c>
      <c r="AH30" s="38">
        <f t="shared" si="22"/>
        <v>0</v>
      </c>
      <c r="AI30" s="37">
        <f t="shared" si="22"/>
        <v>0</v>
      </c>
      <c r="AJ30" s="37">
        <f t="shared" si="22"/>
        <v>0</v>
      </c>
      <c r="AK30" s="38">
        <f t="shared" si="22"/>
        <v>0</v>
      </c>
      <c r="AL30" s="37">
        <f t="shared" si="22"/>
        <v>0</v>
      </c>
      <c r="AM30" s="37">
        <f t="shared" si="22"/>
        <v>0</v>
      </c>
      <c r="AN30" s="38">
        <f t="shared" si="22"/>
        <v>0</v>
      </c>
      <c r="AO30" s="37">
        <f t="shared" si="22"/>
        <v>0</v>
      </c>
      <c r="AP30" s="37">
        <f t="shared" si="22"/>
        <v>0</v>
      </c>
      <c r="AQ30" s="38">
        <f t="shared" si="22"/>
        <v>0</v>
      </c>
      <c r="AR30" s="37">
        <f t="shared" si="22"/>
        <v>0</v>
      </c>
      <c r="AS30" s="37">
        <f t="shared" si="22"/>
        <v>0</v>
      </c>
      <c r="AT30" s="38">
        <f t="shared" si="22"/>
        <v>0</v>
      </c>
      <c r="AU30" s="37">
        <f t="shared" si="22"/>
        <v>0</v>
      </c>
      <c r="AV30" s="37">
        <f t="shared" si="22"/>
        <v>0</v>
      </c>
      <c r="AW30" s="38">
        <f t="shared" si="22"/>
        <v>0</v>
      </c>
      <c r="AX30" s="37">
        <f t="shared" si="22"/>
        <v>0</v>
      </c>
      <c r="AY30" s="37">
        <f t="shared" si="22"/>
        <v>1116746</v>
      </c>
      <c r="AZ30" s="38">
        <f t="shared" si="22"/>
        <v>6031914</v>
      </c>
      <c r="BA30" s="37">
        <f t="shared" si="22"/>
        <v>7148660</v>
      </c>
      <c r="BB30" s="37">
        <f t="shared" si="22"/>
        <v>4801842</v>
      </c>
      <c r="BC30" s="38">
        <f t="shared" si="22"/>
        <v>-31914</v>
      </c>
      <c r="BD30" s="37">
        <f t="shared" si="22"/>
        <v>4769928</v>
      </c>
      <c r="BE30" s="37">
        <f t="shared" si="22"/>
        <v>11918588</v>
      </c>
      <c r="BG30" s="16">
        <f t="shared" si="4"/>
        <v>0</v>
      </c>
    </row>
    <row r="31" spans="1:61" ht="39.950000000000003" hidden="1" customHeight="1">
      <c r="A31" s="203"/>
      <c r="B31" s="204"/>
      <c r="C31" s="205"/>
      <c r="D31" s="213" t="s">
        <v>25</v>
      </c>
      <c r="E31" s="214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G31" s="16">
        <f t="shared" si="4"/>
        <v>0</v>
      </c>
    </row>
    <row r="32" spans="1:61" ht="39.950000000000003" hidden="1" customHeight="1">
      <c r="A32" s="203"/>
      <c r="B32" s="204"/>
      <c r="C32" s="205"/>
      <c r="D32" s="213" t="s">
        <v>23</v>
      </c>
      <c r="E32" s="214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G32" s="16">
        <f t="shared" si="4"/>
        <v>0</v>
      </c>
    </row>
    <row r="33" spans="1:59" ht="39.950000000000003" customHeight="1" thickBot="1">
      <c r="A33" s="206"/>
      <c r="B33" s="207"/>
      <c r="C33" s="208"/>
      <c r="D33" s="201" t="s">
        <v>26</v>
      </c>
      <c r="E33" s="202"/>
      <c r="F33" s="39">
        <f>F14+F17+F20+F21+F26</f>
        <v>9989110</v>
      </c>
      <c r="G33" s="39">
        <f t="shared" ref="G33:I33" si="23">G14+G17+G20+G21+G26</f>
        <v>6000000</v>
      </c>
      <c r="H33" s="39">
        <f t="shared" si="23"/>
        <v>15989110</v>
      </c>
      <c r="I33" s="39">
        <f t="shared" si="23"/>
        <v>0</v>
      </c>
      <c r="J33" s="39">
        <f t="shared" ref="J33:BE33" si="24">J14+J17+J20+J21+J26</f>
        <v>0</v>
      </c>
      <c r="K33" s="39">
        <f t="shared" si="24"/>
        <v>0</v>
      </c>
      <c r="L33" s="39">
        <f t="shared" si="24"/>
        <v>0</v>
      </c>
      <c r="M33" s="39">
        <f t="shared" si="24"/>
        <v>0</v>
      </c>
      <c r="N33" s="39">
        <f t="shared" si="24"/>
        <v>0</v>
      </c>
      <c r="O33" s="39">
        <f t="shared" si="24"/>
        <v>2168496</v>
      </c>
      <c r="P33" s="39">
        <f t="shared" si="24"/>
        <v>403507</v>
      </c>
      <c r="Q33" s="39">
        <f t="shared" si="24"/>
        <v>2572003</v>
      </c>
      <c r="R33" s="39">
        <f t="shared" si="24"/>
        <v>819174</v>
      </c>
      <c r="S33" s="39">
        <f t="shared" si="24"/>
        <v>2040665</v>
      </c>
      <c r="T33" s="39">
        <f t="shared" si="24"/>
        <v>2859839</v>
      </c>
      <c r="U33" s="39">
        <f t="shared" si="24"/>
        <v>2033</v>
      </c>
      <c r="V33" s="39">
        <f t="shared" si="24"/>
        <v>2000000</v>
      </c>
      <c r="W33" s="39">
        <f t="shared" si="24"/>
        <v>2002033</v>
      </c>
      <c r="X33" s="39">
        <f t="shared" si="24"/>
        <v>0</v>
      </c>
      <c r="Y33" s="39">
        <f t="shared" si="24"/>
        <v>2000000</v>
      </c>
      <c r="Z33" s="39">
        <f t="shared" si="24"/>
        <v>2000000</v>
      </c>
      <c r="AA33" s="39">
        <f t="shared" si="24"/>
        <v>0</v>
      </c>
      <c r="AB33" s="39">
        <f t="shared" si="24"/>
        <v>0</v>
      </c>
      <c r="AC33" s="39">
        <f t="shared" si="24"/>
        <v>0</v>
      </c>
      <c r="AD33" s="39">
        <f t="shared" si="24"/>
        <v>0</v>
      </c>
      <c r="AE33" s="39">
        <f t="shared" si="24"/>
        <v>0</v>
      </c>
      <c r="AF33" s="39">
        <f t="shared" si="24"/>
        <v>0</v>
      </c>
      <c r="AG33" s="39">
        <f t="shared" si="24"/>
        <v>0</v>
      </c>
      <c r="AH33" s="39">
        <f t="shared" si="24"/>
        <v>0</v>
      </c>
      <c r="AI33" s="39">
        <f t="shared" si="24"/>
        <v>0</v>
      </c>
      <c r="AJ33" s="39">
        <f t="shared" si="24"/>
        <v>0</v>
      </c>
      <c r="AK33" s="39">
        <f t="shared" si="24"/>
        <v>0</v>
      </c>
      <c r="AL33" s="39">
        <f t="shared" si="24"/>
        <v>0</v>
      </c>
      <c r="AM33" s="39">
        <f t="shared" si="24"/>
        <v>0</v>
      </c>
      <c r="AN33" s="39">
        <f t="shared" si="24"/>
        <v>0</v>
      </c>
      <c r="AO33" s="39">
        <f t="shared" si="24"/>
        <v>0</v>
      </c>
      <c r="AP33" s="39">
        <f t="shared" si="24"/>
        <v>0</v>
      </c>
      <c r="AQ33" s="39">
        <f t="shared" si="24"/>
        <v>0</v>
      </c>
      <c r="AR33" s="39">
        <f t="shared" si="24"/>
        <v>0</v>
      </c>
      <c r="AS33" s="39">
        <f t="shared" si="24"/>
        <v>0</v>
      </c>
      <c r="AT33" s="39">
        <f t="shared" si="24"/>
        <v>0</v>
      </c>
      <c r="AU33" s="39">
        <f t="shared" si="24"/>
        <v>0</v>
      </c>
      <c r="AV33" s="39">
        <f t="shared" si="24"/>
        <v>0</v>
      </c>
      <c r="AW33" s="39">
        <f t="shared" si="24"/>
        <v>0</v>
      </c>
      <c r="AX33" s="39">
        <f t="shared" si="24"/>
        <v>0</v>
      </c>
      <c r="AY33" s="39">
        <f t="shared" si="24"/>
        <v>2989703</v>
      </c>
      <c r="AZ33" s="39">
        <f t="shared" si="24"/>
        <v>6444172</v>
      </c>
      <c r="BA33" s="39">
        <f t="shared" si="24"/>
        <v>9433875</v>
      </c>
      <c r="BB33" s="39">
        <f t="shared" si="24"/>
        <v>6999407</v>
      </c>
      <c r="BC33" s="39">
        <f t="shared" si="24"/>
        <v>-444172</v>
      </c>
      <c r="BD33" s="39">
        <f t="shared" si="24"/>
        <v>6555235</v>
      </c>
      <c r="BE33" s="39">
        <f t="shared" si="24"/>
        <v>15989110</v>
      </c>
      <c r="BG33" s="16">
        <f t="shared" si="4"/>
        <v>0</v>
      </c>
    </row>
    <row r="34" spans="1:59" ht="39.950000000000003" customHeight="1">
      <c r="A34" s="203" t="s">
        <v>27</v>
      </c>
      <c r="B34" s="204"/>
      <c r="C34" s="205"/>
      <c r="D34" s="209" t="s">
        <v>24</v>
      </c>
      <c r="E34" s="210"/>
      <c r="F34" s="36">
        <f>F7+F10+F22</f>
        <v>28364000</v>
      </c>
      <c r="G34" s="36">
        <f t="shared" ref="G34:I34" si="25">G7+G10+G22</f>
        <v>22456764</v>
      </c>
      <c r="H34" s="36">
        <f t="shared" si="25"/>
        <v>50820764</v>
      </c>
      <c r="I34" s="36">
        <f t="shared" si="25"/>
        <v>0</v>
      </c>
      <c r="J34" s="36">
        <f t="shared" ref="J34:BE34" si="26">J7+J10+J22</f>
        <v>0</v>
      </c>
      <c r="K34" s="36">
        <f t="shared" si="26"/>
        <v>0</v>
      </c>
      <c r="L34" s="36">
        <f t="shared" si="26"/>
        <v>0</v>
      </c>
      <c r="M34" s="36">
        <f t="shared" si="26"/>
        <v>0</v>
      </c>
      <c r="N34" s="36">
        <f t="shared" si="26"/>
        <v>0</v>
      </c>
      <c r="O34" s="36">
        <f t="shared" si="26"/>
        <v>26857061</v>
      </c>
      <c r="P34" s="36">
        <f t="shared" si="26"/>
        <v>7134457</v>
      </c>
      <c r="Q34" s="36">
        <f t="shared" si="26"/>
        <v>33991518</v>
      </c>
      <c r="R34" s="36">
        <f t="shared" si="26"/>
        <v>0</v>
      </c>
      <c r="S34" s="36">
        <f t="shared" si="26"/>
        <v>15654769</v>
      </c>
      <c r="T34" s="36">
        <f t="shared" si="26"/>
        <v>15654769</v>
      </c>
      <c r="U34" s="36">
        <f t="shared" si="26"/>
        <v>0</v>
      </c>
      <c r="V34" s="36">
        <f t="shared" si="26"/>
        <v>0</v>
      </c>
      <c r="W34" s="36">
        <f t="shared" si="26"/>
        <v>0</v>
      </c>
      <c r="X34" s="36">
        <f t="shared" si="26"/>
        <v>0</v>
      </c>
      <c r="Y34" s="36">
        <f t="shared" si="26"/>
        <v>0</v>
      </c>
      <c r="Z34" s="36">
        <f t="shared" si="26"/>
        <v>0</v>
      </c>
      <c r="AA34" s="36">
        <f t="shared" si="26"/>
        <v>0</v>
      </c>
      <c r="AB34" s="36">
        <f t="shared" si="26"/>
        <v>0</v>
      </c>
      <c r="AC34" s="36">
        <f t="shared" si="26"/>
        <v>0</v>
      </c>
      <c r="AD34" s="36">
        <f t="shared" si="26"/>
        <v>0</v>
      </c>
      <c r="AE34" s="36">
        <f t="shared" si="26"/>
        <v>0</v>
      </c>
      <c r="AF34" s="36">
        <f t="shared" si="26"/>
        <v>0</v>
      </c>
      <c r="AG34" s="36">
        <f t="shared" si="26"/>
        <v>0</v>
      </c>
      <c r="AH34" s="36">
        <f t="shared" si="26"/>
        <v>0</v>
      </c>
      <c r="AI34" s="36">
        <f t="shared" si="26"/>
        <v>0</v>
      </c>
      <c r="AJ34" s="36">
        <f t="shared" si="26"/>
        <v>0</v>
      </c>
      <c r="AK34" s="36">
        <f t="shared" si="26"/>
        <v>0</v>
      </c>
      <c r="AL34" s="36">
        <f t="shared" si="26"/>
        <v>0</v>
      </c>
      <c r="AM34" s="36">
        <f t="shared" si="26"/>
        <v>0</v>
      </c>
      <c r="AN34" s="36">
        <f t="shared" si="26"/>
        <v>0</v>
      </c>
      <c r="AO34" s="36">
        <f t="shared" si="26"/>
        <v>0</v>
      </c>
      <c r="AP34" s="36">
        <f t="shared" si="26"/>
        <v>0</v>
      </c>
      <c r="AQ34" s="36">
        <f t="shared" si="26"/>
        <v>0</v>
      </c>
      <c r="AR34" s="36">
        <f t="shared" si="26"/>
        <v>0</v>
      </c>
      <c r="AS34" s="36">
        <f t="shared" si="26"/>
        <v>0</v>
      </c>
      <c r="AT34" s="36">
        <f t="shared" si="26"/>
        <v>0</v>
      </c>
      <c r="AU34" s="36">
        <f t="shared" si="26"/>
        <v>0</v>
      </c>
      <c r="AV34" s="36">
        <f t="shared" si="26"/>
        <v>0</v>
      </c>
      <c r="AW34" s="36">
        <f t="shared" si="26"/>
        <v>0</v>
      </c>
      <c r="AX34" s="36">
        <f t="shared" si="26"/>
        <v>0</v>
      </c>
      <c r="AY34" s="36">
        <f t="shared" si="26"/>
        <v>26857061</v>
      </c>
      <c r="AZ34" s="36">
        <f t="shared" si="26"/>
        <v>22789226</v>
      </c>
      <c r="BA34" s="36">
        <f t="shared" si="26"/>
        <v>49646287</v>
      </c>
      <c r="BB34" s="36">
        <f t="shared" si="26"/>
        <v>1506939</v>
      </c>
      <c r="BC34" s="36">
        <f t="shared" si="26"/>
        <v>-332462</v>
      </c>
      <c r="BD34" s="36">
        <f t="shared" si="26"/>
        <v>1174477</v>
      </c>
      <c r="BE34" s="36">
        <f t="shared" si="26"/>
        <v>50820764</v>
      </c>
      <c r="BG34" s="16">
        <f t="shared" si="4"/>
        <v>0</v>
      </c>
    </row>
    <row r="35" spans="1:59" ht="39.950000000000003" customHeight="1">
      <c r="A35" s="203"/>
      <c r="B35" s="204"/>
      <c r="C35" s="205"/>
      <c r="D35" s="211" t="s">
        <v>22</v>
      </c>
      <c r="E35" s="212"/>
      <c r="F35" s="37">
        <f>F8+F11+F24+F27</f>
        <v>7007536</v>
      </c>
      <c r="G35" s="38">
        <f t="shared" ref="G35:I35" si="27">G8+G11+G24+G27</f>
        <v>2454285</v>
      </c>
      <c r="H35" s="37">
        <f t="shared" si="27"/>
        <v>9461821</v>
      </c>
      <c r="I35" s="37">
        <f t="shared" si="27"/>
        <v>0</v>
      </c>
      <c r="J35" s="38">
        <f t="shared" ref="J35:BE35" si="28">J8+J11+J24+J27</f>
        <v>0</v>
      </c>
      <c r="K35" s="37">
        <f t="shared" si="28"/>
        <v>0</v>
      </c>
      <c r="L35" s="37">
        <f t="shared" si="28"/>
        <v>0</v>
      </c>
      <c r="M35" s="38">
        <f t="shared" si="28"/>
        <v>0</v>
      </c>
      <c r="N35" s="37">
        <f t="shared" si="28"/>
        <v>0</v>
      </c>
      <c r="O35" s="37">
        <f t="shared" si="28"/>
        <v>5692084</v>
      </c>
      <c r="P35" s="38">
        <f t="shared" si="28"/>
        <v>965557</v>
      </c>
      <c r="Q35" s="37">
        <f t="shared" si="28"/>
        <v>6657641</v>
      </c>
      <c r="R35" s="37">
        <f t="shared" si="28"/>
        <v>1032026</v>
      </c>
      <c r="S35" s="38">
        <f t="shared" si="28"/>
        <v>1706005</v>
      </c>
      <c r="T35" s="37">
        <f t="shared" si="28"/>
        <v>2738031</v>
      </c>
      <c r="U35" s="37">
        <f t="shared" si="28"/>
        <v>0</v>
      </c>
      <c r="V35" s="38">
        <f t="shared" si="28"/>
        <v>0</v>
      </c>
      <c r="W35" s="37">
        <f t="shared" si="28"/>
        <v>0</v>
      </c>
      <c r="X35" s="37">
        <f t="shared" si="28"/>
        <v>0</v>
      </c>
      <c r="Y35" s="38">
        <f t="shared" si="28"/>
        <v>0</v>
      </c>
      <c r="Z35" s="37">
        <f t="shared" si="28"/>
        <v>0</v>
      </c>
      <c r="AA35" s="37">
        <f t="shared" si="28"/>
        <v>0</v>
      </c>
      <c r="AB35" s="38">
        <f t="shared" si="28"/>
        <v>0</v>
      </c>
      <c r="AC35" s="37">
        <f t="shared" si="28"/>
        <v>0</v>
      </c>
      <c r="AD35" s="37">
        <f t="shared" si="28"/>
        <v>0</v>
      </c>
      <c r="AE35" s="38">
        <f t="shared" si="28"/>
        <v>0</v>
      </c>
      <c r="AF35" s="37">
        <f t="shared" si="28"/>
        <v>0</v>
      </c>
      <c r="AG35" s="37">
        <f t="shared" si="28"/>
        <v>0</v>
      </c>
      <c r="AH35" s="38">
        <f t="shared" si="28"/>
        <v>0</v>
      </c>
      <c r="AI35" s="37">
        <f t="shared" si="28"/>
        <v>0</v>
      </c>
      <c r="AJ35" s="37">
        <f t="shared" si="28"/>
        <v>0</v>
      </c>
      <c r="AK35" s="38">
        <f t="shared" si="28"/>
        <v>0</v>
      </c>
      <c r="AL35" s="37">
        <f t="shared" si="28"/>
        <v>0</v>
      </c>
      <c r="AM35" s="37">
        <f t="shared" si="28"/>
        <v>0</v>
      </c>
      <c r="AN35" s="38">
        <f t="shared" si="28"/>
        <v>0</v>
      </c>
      <c r="AO35" s="37">
        <f t="shared" si="28"/>
        <v>0</v>
      </c>
      <c r="AP35" s="37">
        <f t="shared" si="28"/>
        <v>0</v>
      </c>
      <c r="AQ35" s="38">
        <f t="shared" si="28"/>
        <v>0</v>
      </c>
      <c r="AR35" s="37">
        <f t="shared" si="28"/>
        <v>0</v>
      </c>
      <c r="AS35" s="37">
        <f t="shared" si="28"/>
        <v>0</v>
      </c>
      <c r="AT35" s="38">
        <f t="shared" si="28"/>
        <v>0</v>
      </c>
      <c r="AU35" s="37">
        <f t="shared" si="28"/>
        <v>0</v>
      </c>
      <c r="AV35" s="37">
        <f t="shared" si="28"/>
        <v>0</v>
      </c>
      <c r="AW35" s="38">
        <f t="shared" si="28"/>
        <v>0</v>
      </c>
      <c r="AX35" s="37">
        <f t="shared" si="28"/>
        <v>0</v>
      </c>
      <c r="AY35" s="37">
        <f t="shared" si="28"/>
        <v>6724110</v>
      </c>
      <c r="AZ35" s="38">
        <f t="shared" si="28"/>
        <v>2671562</v>
      </c>
      <c r="BA35" s="37">
        <f t="shared" si="28"/>
        <v>9395672</v>
      </c>
      <c r="BB35" s="37">
        <f t="shared" si="28"/>
        <v>283426</v>
      </c>
      <c r="BC35" s="38">
        <f t="shared" si="28"/>
        <v>-217277</v>
      </c>
      <c r="BD35" s="37">
        <f t="shared" si="28"/>
        <v>66149</v>
      </c>
      <c r="BE35" s="37">
        <f t="shared" si="28"/>
        <v>9461821</v>
      </c>
      <c r="BG35" s="16">
        <f t="shared" si="4"/>
        <v>0</v>
      </c>
    </row>
    <row r="36" spans="1:59" ht="39.950000000000003" hidden="1" customHeight="1">
      <c r="A36" s="203"/>
      <c r="B36" s="204"/>
      <c r="C36" s="205"/>
      <c r="D36" s="213" t="s">
        <v>25</v>
      </c>
      <c r="E36" s="214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G36" s="16">
        <f t="shared" si="4"/>
        <v>0</v>
      </c>
    </row>
    <row r="37" spans="1:59" ht="39.950000000000003" hidden="1" customHeight="1">
      <c r="A37" s="203"/>
      <c r="B37" s="204"/>
      <c r="C37" s="205"/>
      <c r="D37" s="213" t="s">
        <v>23</v>
      </c>
      <c r="E37" s="214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G37" s="16">
        <f t="shared" si="4"/>
        <v>0</v>
      </c>
    </row>
    <row r="38" spans="1:59" ht="39.950000000000003" customHeight="1" thickBot="1">
      <c r="A38" s="206"/>
      <c r="B38" s="207"/>
      <c r="C38" s="208"/>
      <c r="D38" s="201" t="s">
        <v>26</v>
      </c>
      <c r="E38" s="202"/>
      <c r="F38" s="39">
        <f>F9+F12+F22+F25+F27</f>
        <v>35371536</v>
      </c>
      <c r="G38" s="39">
        <f t="shared" ref="G38:I38" si="29">G9+G12+G22+G25+G27</f>
        <v>24911049</v>
      </c>
      <c r="H38" s="39">
        <f t="shared" si="29"/>
        <v>60282585</v>
      </c>
      <c r="I38" s="39">
        <f t="shared" si="29"/>
        <v>0</v>
      </c>
      <c r="J38" s="39">
        <f t="shared" ref="J38:BE38" si="30">J9+J12+J22+J25+J27</f>
        <v>0</v>
      </c>
      <c r="K38" s="39">
        <f t="shared" si="30"/>
        <v>0</v>
      </c>
      <c r="L38" s="39">
        <f t="shared" si="30"/>
        <v>0</v>
      </c>
      <c r="M38" s="39">
        <f t="shared" si="30"/>
        <v>0</v>
      </c>
      <c r="N38" s="39">
        <f t="shared" si="30"/>
        <v>0</v>
      </c>
      <c r="O38" s="39">
        <f t="shared" si="30"/>
        <v>32549145</v>
      </c>
      <c r="P38" s="39">
        <f t="shared" si="30"/>
        <v>8100014</v>
      </c>
      <c r="Q38" s="39">
        <f t="shared" si="30"/>
        <v>40649159</v>
      </c>
      <c r="R38" s="39">
        <f t="shared" si="30"/>
        <v>1032026</v>
      </c>
      <c r="S38" s="39">
        <f t="shared" si="30"/>
        <v>17360774</v>
      </c>
      <c r="T38" s="39">
        <f t="shared" si="30"/>
        <v>18392800</v>
      </c>
      <c r="U38" s="39">
        <f t="shared" si="30"/>
        <v>0</v>
      </c>
      <c r="V38" s="39">
        <f t="shared" si="30"/>
        <v>0</v>
      </c>
      <c r="W38" s="39">
        <f t="shared" si="30"/>
        <v>0</v>
      </c>
      <c r="X38" s="39">
        <f t="shared" si="30"/>
        <v>0</v>
      </c>
      <c r="Y38" s="39">
        <f t="shared" si="30"/>
        <v>0</v>
      </c>
      <c r="Z38" s="39">
        <f t="shared" si="30"/>
        <v>0</v>
      </c>
      <c r="AA38" s="39">
        <f t="shared" si="30"/>
        <v>0</v>
      </c>
      <c r="AB38" s="39">
        <f t="shared" si="30"/>
        <v>0</v>
      </c>
      <c r="AC38" s="39">
        <f t="shared" si="30"/>
        <v>0</v>
      </c>
      <c r="AD38" s="39">
        <f t="shared" si="30"/>
        <v>0</v>
      </c>
      <c r="AE38" s="39">
        <f t="shared" si="30"/>
        <v>0</v>
      </c>
      <c r="AF38" s="39">
        <f t="shared" si="30"/>
        <v>0</v>
      </c>
      <c r="AG38" s="39">
        <f t="shared" si="30"/>
        <v>0</v>
      </c>
      <c r="AH38" s="39">
        <f t="shared" si="30"/>
        <v>0</v>
      </c>
      <c r="AI38" s="39">
        <f t="shared" si="30"/>
        <v>0</v>
      </c>
      <c r="AJ38" s="39">
        <f t="shared" si="30"/>
        <v>0</v>
      </c>
      <c r="AK38" s="39">
        <f t="shared" si="30"/>
        <v>0</v>
      </c>
      <c r="AL38" s="39">
        <f t="shared" si="30"/>
        <v>0</v>
      </c>
      <c r="AM38" s="39">
        <f t="shared" si="30"/>
        <v>0</v>
      </c>
      <c r="AN38" s="39">
        <f t="shared" si="30"/>
        <v>0</v>
      </c>
      <c r="AO38" s="39">
        <f t="shared" si="30"/>
        <v>0</v>
      </c>
      <c r="AP38" s="39">
        <f t="shared" si="30"/>
        <v>0</v>
      </c>
      <c r="AQ38" s="39">
        <f t="shared" si="30"/>
        <v>0</v>
      </c>
      <c r="AR38" s="39">
        <f t="shared" si="30"/>
        <v>0</v>
      </c>
      <c r="AS38" s="39">
        <f t="shared" si="30"/>
        <v>0</v>
      </c>
      <c r="AT38" s="39">
        <f t="shared" si="30"/>
        <v>0</v>
      </c>
      <c r="AU38" s="39">
        <f t="shared" si="30"/>
        <v>0</v>
      </c>
      <c r="AV38" s="39">
        <f t="shared" si="30"/>
        <v>0</v>
      </c>
      <c r="AW38" s="39">
        <f t="shared" si="30"/>
        <v>0</v>
      </c>
      <c r="AX38" s="39">
        <f t="shared" si="30"/>
        <v>0</v>
      </c>
      <c r="AY38" s="39">
        <f t="shared" si="30"/>
        <v>33581171</v>
      </c>
      <c r="AZ38" s="39">
        <f t="shared" si="30"/>
        <v>25460788</v>
      </c>
      <c r="BA38" s="39">
        <f t="shared" si="30"/>
        <v>59041959</v>
      </c>
      <c r="BB38" s="39">
        <f t="shared" si="30"/>
        <v>1790365</v>
      </c>
      <c r="BC38" s="39">
        <f t="shared" si="30"/>
        <v>-549739</v>
      </c>
      <c r="BD38" s="39">
        <f t="shared" si="30"/>
        <v>1240626</v>
      </c>
      <c r="BE38" s="39">
        <f t="shared" si="30"/>
        <v>60282585</v>
      </c>
      <c r="BG38" s="16">
        <f t="shared" si="4"/>
        <v>0</v>
      </c>
    </row>
    <row r="39" spans="1:59" ht="39.950000000000003" customHeight="1">
      <c r="A39" s="203" t="s">
        <v>46</v>
      </c>
      <c r="B39" s="204"/>
      <c r="C39" s="205"/>
      <c r="D39" s="218" t="s">
        <v>24</v>
      </c>
      <c r="E39" s="219"/>
      <c r="F39" s="36">
        <f t="shared" ref="F39:BE42" si="31">F34+F29</f>
        <v>32434522</v>
      </c>
      <c r="G39" s="36">
        <f t="shared" si="31"/>
        <v>22456764</v>
      </c>
      <c r="H39" s="36">
        <f t="shared" si="31"/>
        <v>54891286</v>
      </c>
      <c r="I39" s="36">
        <f t="shared" si="31"/>
        <v>0</v>
      </c>
      <c r="J39" s="36">
        <f t="shared" si="31"/>
        <v>0</v>
      </c>
      <c r="K39" s="36">
        <f t="shared" si="31"/>
        <v>0</v>
      </c>
      <c r="L39" s="36">
        <f t="shared" si="31"/>
        <v>0</v>
      </c>
      <c r="M39" s="36">
        <f t="shared" si="31"/>
        <v>0</v>
      </c>
      <c r="N39" s="36">
        <f t="shared" si="31"/>
        <v>0</v>
      </c>
      <c r="O39" s="36">
        <f t="shared" si="31"/>
        <v>27949881</v>
      </c>
      <c r="P39" s="36">
        <f t="shared" si="31"/>
        <v>7506619</v>
      </c>
      <c r="Q39" s="36">
        <f t="shared" si="31"/>
        <v>35456500</v>
      </c>
      <c r="R39" s="36">
        <f t="shared" si="31"/>
        <v>780137</v>
      </c>
      <c r="S39" s="36">
        <f t="shared" si="31"/>
        <v>15694865</v>
      </c>
      <c r="T39" s="36">
        <f t="shared" si="31"/>
        <v>16475002</v>
      </c>
      <c r="U39" s="36">
        <f t="shared" si="31"/>
        <v>0</v>
      </c>
      <c r="V39" s="36">
        <f t="shared" si="31"/>
        <v>0</v>
      </c>
      <c r="W39" s="36">
        <f t="shared" si="31"/>
        <v>0</v>
      </c>
      <c r="X39" s="36">
        <f t="shared" si="31"/>
        <v>0</v>
      </c>
      <c r="Y39" s="36">
        <f t="shared" si="31"/>
        <v>0</v>
      </c>
      <c r="Z39" s="36">
        <f t="shared" si="31"/>
        <v>0</v>
      </c>
      <c r="AA39" s="36">
        <f t="shared" si="31"/>
        <v>0</v>
      </c>
      <c r="AB39" s="36">
        <f t="shared" si="31"/>
        <v>0</v>
      </c>
      <c r="AC39" s="36">
        <f t="shared" si="31"/>
        <v>0</v>
      </c>
      <c r="AD39" s="36">
        <f t="shared" si="31"/>
        <v>0</v>
      </c>
      <c r="AE39" s="36">
        <f t="shared" si="31"/>
        <v>0</v>
      </c>
      <c r="AF39" s="36">
        <f t="shared" si="31"/>
        <v>0</v>
      </c>
      <c r="AG39" s="36">
        <f t="shared" si="31"/>
        <v>0</v>
      </c>
      <c r="AH39" s="36">
        <f t="shared" si="31"/>
        <v>0</v>
      </c>
      <c r="AI39" s="36">
        <f t="shared" si="31"/>
        <v>0</v>
      </c>
      <c r="AJ39" s="36">
        <f t="shared" si="31"/>
        <v>0</v>
      </c>
      <c r="AK39" s="36">
        <f t="shared" si="31"/>
        <v>0</v>
      </c>
      <c r="AL39" s="36">
        <f t="shared" si="31"/>
        <v>0</v>
      </c>
      <c r="AM39" s="36">
        <f t="shared" si="31"/>
        <v>0</v>
      </c>
      <c r="AN39" s="36">
        <f t="shared" si="31"/>
        <v>0</v>
      </c>
      <c r="AO39" s="36">
        <f t="shared" si="31"/>
        <v>0</v>
      </c>
      <c r="AP39" s="36">
        <f t="shared" si="31"/>
        <v>0</v>
      </c>
      <c r="AQ39" s="36">
        <f t="shared" si="31"/>
        <v>0</v>
      </c>
      <c r="AR39" s="36">
        <f t="shared" si="31"/>
        <v>0</v>
      </c>
      <c r="AS39" s="36">
        <f t="shared" si="31"/>
        <v>0</v>
      </c>
      <c r="AT39" s="36">
        <f t="shared" si="31"/>
        <v>0</v>
      </c>
      <c r="AU39" s="36">
        <f t="shared" si="31"/>
        <v>0</v>
      </c>
      <c r="AV39" s="36">
        <f t="shared" si="31"/>
        <v>0</v>
      </c>
      <c r="AW39" s="36">
        <f t="shared" si="31"/>
        <v>0</v>
      </c>
      <c r="AX39" s="36">
        <f t="shared" si="31"/>
        <v>0</v>
      </c>
      <c r="AY39" s="36">
        <f t="shared" si="31"/>
        <v>28730018</v>
      </c>
      <c r="AZ39" s="36">
        <f t="shared" si="31"/>
        <v>23201484</v>
      </c>
      <c r="BA39" s="36">
        <f t="shared" si="31"/>
        <v>51931502</v>
      </c>
      <c r="BB39" s="36">
        <f t="shared" si="31"/>
        <v>3704504</v>
      </c>
      <c r="BC39" s="36">
        <f t="shared" si="31"/>
        <v>-744720</v>
      </c>
      <c r="BD39" s="36">
        <f t="shared" si="31"/>
        <v>2959784</v>
      </c>
      <c r="BE39" s="36">
        <f t="shared" si="31"/>
        <v>54891286</v>
      </c>
      <c r="BG39" s="16">
        <f t="shared" si="4"/>
        <v>0</v>
      </c>
    </row>
    <row r="40" spans="1:59" ht="39.950000000000003" customHeight="1">
      <c r="A40" s="203"/>
      <c r="B40" s="204"/>
      <c r="C40" s="205"/>
      <c r="D40" s="211" t="s">
        <v>22</v>
      </c>
      <c r="E40" s="212"/>
      <c r="F40" s="36">
        <f>F35+F30</f>
        <v>12926124</v>
      </c>
      <c r="G40" s="100">
        <f t="shared" si="31"/>
        <v>8454285</v>
      </c>
      <c r="H40" s="36">
        <f t="shared" si="31"/>
        <v>21380409</v>
      </c>
      <c r="I40" s="36">
        <f t="shared" si="31"/>
        <v>0</v>
      </c>
      <c r="J40" s="36">
        <f t="shared" si="31"/>
        <v>0</v>
      </c>
      <c r="K40" s="36">
        <f t="shared" si="31"/>
        <v>0</v>
      </c>
      <c r="L40" s="36">
        <f t="shared" si="31"/>
        <v>0</v>
      </c>
      <c r="M40" s="36">
        <f t="shared" si="31"/>
        <v>0</v>
      </c>
      <c r="N40" s="36">
        <f t="shared" si="31"/>
        <v>0</v>
      </c>
      <c r="O40" s="36">
        <f t="shared" si="31"/>
        <v>6767760</v>
      </c>
      <c r="P40" s="100">
        <f t="shared" si="31"/>
        <v>996902</v>
      </c>
      <c r="Q40" s="36">
        <f t="shared" si="31"/>
        <v>7764662</v>
      </c>
      <c r="R40" s="36">
        <f t="shared" si="31"/>
        <v>1071063</v>
      </c>
      <c r="S40" s="100">
        <f t="shared" si="31"/>
        <v>3706574</v>
      </c>
      <c r="T40" s="36">
        <f t="shared" si="31"/>
        <v>4777637</v>
      </c>
      <c r="U40" s="36">
        <f t="shared" si="31"/>
        <v>2033</v>
      </c>
      <c r="V40" s="100">
        <f t="shared" si="31"/>
        <v>2000000</v>
      </c>
      <c r="W40" s="36">
        <f t="shared" si="31"/>
        <v>2002033</v>
      </c>
      <c r="X40" s="36">
        <f t="shared" si="31"/>
        <v>0</v>
      </c>
      <c r="Y40" s="100">
        <f t="shared" si="31"/>
        <v>2000000</v>
      </c>
      <c r="Z40" s="36">
        <f t="shared" si="31"/>
        <v>2000000</v>
      </c>
      <c r="AA40" s="36">
        <f t="shared" si="31"/>
        <v>0</v>
      </c>
      <c r="AB40" s="36">
        <f t="shared" si="31"/>
        <v>0</v>
      </c>
      <c r="AC40" s="36">
        <f t="shared" si="31"/>
        <v>0</v>
      </c>
      <c r="AD40" s="36">
        <f t="shared" si="31"/>
        <v>0</v>
      </c>
      <c r="AE40" s="36">
        <f t="shared" si="31"/>
        <v>0</v>
      </c>
      <c r="AF40" s="36">
        <f t="shared" si="31"/>
        <v>0</v>
      </c>
      <c r="AG40" s="36">
        <f t="shared" si="31"/>
        <v>0</v>
      </c>
      <c r="AH40" s="36">
        <f t="shared" si="31"/>
        <v>0</v>
      </c>
      <c r="AI40" s="36">
        <f t="shared" si="31"/>
        <v>0</v>
      </c>
      <c r="AJ40" s="36">
        <f t="shared" si="31"/>
        <v>0</v>
      </c>
      <c r="AK40" s="36">
        <f t="shared" si="31"/>
        <v>0</v>
      </c>
      <c r="AL40" s="36">
        <f t="shared" si="31"/>
        <v>0</v>
      </c>
      <c r="AM40" s="36">
        <f t="shared" si="31"/>
        <v>0</v>
      </c>
      <c r="AN40" s="36">
        <f t="shared" si="31"/>
        <v>0</v>
      </c>
      <c r="AO40" s="36">
        <f t="shared" si="31"/>
        <v>0</v>
      </c>
      <c r="AP40" s="36">
        <f t="shared" si="31"/>
        <v>0</v>
      </c>
      <c r="AQ40" s="36">
        <f t="shared" si="31"/>
        <v>0</v>
      </c>
      <c r="AR40" s="36">
        <f t="shared" si="31"/>
        <v>0</v>
      </c>
      <c r="AS40" s="36">
        <f t="shared" si="31"/>
        <v>0</v>
      </c>
      <c r="AT40" s="36">
        <f t="shared" si="31"/>
        <v>0</v>
      </c>
      <c r="AU40" s="36">
        <f t="shared" si="31"/>
        <v>0</v>
      </c>
      <c r="AV40" s="36">
        <f t="shared" si="31"/>
        <v>0</v>
      </c>
      <c r="AW40" s="36">
        <f t="shared" si="31"/>
        <v>0</v>
      </c>
      <c r="AX40" s="36">
        <f t="shared" si="31"/>
        <v>0</v>
      </c>
      <c r="AY40" s="36">
        <f t="shared" si="31"/>
        <v>7840856</v>
      </c>
      <c r="AZ40" s="100">
        <f t="shared" si="31"/>
        <v>8703476</v>
      </c>
      <c r="BA40" s="36">
        <f t="shared" si="31"/>
        <v>16544332</v>
      </c>
      <c r="BB40" s="36">
        <f t="shared" si="31"/>
        <v>5085268</v>
      </c>
      <c r="BC40" s="100">
        <f t="shared" si="31"/>
        <v>-249191</v>
      </c>
      <c r="BD40" s="36">
        <f t="shared" si="31"/>
        <v>4836077</v>
      </c>
      <c r="BE40" s="36">
        <f t="shared" si="31"/>
        <v>21380409</v>
      </c>
      <c r="BG40" s="16">
        <f t="shared" si="4"/>
        <v>0</v>
      </c>
    </row>
    <row r="41" spans="1:59" ht="39.950000000000003" hidden="1" customHeight="1">
      <c r="A41" s="203"/>
      <c r="B41" s="204"/>
      <c r="C41" s="205"/>
      <c r="D41" s="213" t="s">
        <v>25</v>
      </c>
      <c r="E41" s="214"/>
      <c r="F41" s="36">
        <f>F36+F31</f>
        <v>0</v>
      </c>
      <c r="G41" s="36">
        <f t="shared" si="31"/>
        <v>0</v>
      </c>
      <c r="H41" s="36">
        <f t="shared" si="31"/>
        <v>0</v>
      </c>
      <c r="I41" s="36">
        <f t="shared" si="31"/>
        <v>0</v>
      </c>
      <c r="J41" s="36">
        <f t="shared" si="31"/>
        <v>0</v>
      </c>
      <c r="K41" s="36">
        <f t="shared" si="31"/>
        <v>0</v>
      </c>
      <c r="L41" s="36">
        <f t="shared" si="31"/>
        <v>0</v>
      </c>
      <c r="M41" s="36">
        <f t="shared" si="31"/>
        <v>0</v>
      </c>
      <c r="N41" s="36">
        <f t="shared" si="31"/>
        <v>0</v>
      </c>
      <c r="O41" s="36">
        <f t="shared" si="31"/>
        <v>0</v>
      </c>
      <c r="P41" s="36">
        <f t="shared" si="31"/>
        <v>0</v>
      </c>
      <c r="Q41" s="36">
        <f t="shared" si="31"/>
        <v>0</v>
      </c>
      <c r="R41" s="36">
        <f t="shared" si="31"/>
        <v>0</v>
      </c>
      <c r="S41" s="36">
        <f t="shared" si="31"/>
        <v>0</v>
      </c>
      <c r="T41" s="36">
        <f t="shared" si="31"/>
        <v>0</v>
      </c>
      <c r="U41" s="36">
        <f t="shared" si="31"/>
        <v>0</v>
      </c>
      <c r="V41" s="36">
        <f t="shared" si="31"/>
        <v>0</v>
      </c>
      <c r="W41" s="36">
        <f t="shared" si="31"/>
        <v>0</v>
      </c>
      <c r="X41" s="36">
        <f t="shared" si="31"/>
        <v>0</v>
      </c>
      <c r="Y41" s="36">
        <f t="shared" si="31"/>
        <v>0</v>
      </c>
      <c r="Z41" s="36">
        <f t="shared" si="31"/>
        <v>0</v>
      </c>
      <c r="AA41" s="36">
        <f t="shared" si="31"/>
        <v>0</v>
      </c>
      <c r="AB41" s="36">
        <f t="shared" si="31"/>
        <v>0</v>
      </c>
      <c r="AC41" s="36">
        <f t="shared" si="31"/>
        <v>0</v>
      </c>
      <c r="AD41" s="36">
        <f t="shared" si="31"/>
        <v>0</v>
      </c>
      <c r="AE41" s="36">
        <f t="shared" si="31"/>
        <v>0</v>
      </c>
      <c r="AF41" s="36">
        <f t="shared" si="31"/>
        <v>0</v>
      </c>
      <c r="AG41" s="36">
        <f t="shared" si="31"/>
        <v>0</v>
      </c>
      <c r="AH41" s="36">
        <f t="shared" si="31"/>
        <v>0</v>
      </c>
      <c r="AI41" s="36">
        <f t="shared" si="31"/>
        <v>0</v>
      </c>
      <c r="AJ41" s="36">
        <f t="shared" si="31"/>
        <v>0</v>
      </c>
      <c r="AK41" s="36">
        <f t="shared" si="31"/>
        <v>0</v>
      </c>
      <c r="AL41" s="36">
        <f t="shared" si="31"/>
        <v>0</v>
      </c>
      <c r="AM41" s="36">
        <f t="shared" si="31"/>
        <v>0</v>
      </c>
      <c r="AN41" s="36">
        <f t="shared" si="31"/>
        <v>0</v>
      </c>
      <c r="AO41" s="36">
        <f t="shared" si="31"/>
        <v>0</v>
      </c>
      <c r="AP41" s="36">
        <f t="shared" si="31"/>
        <v>0</v>
      </c>
      <c r="AQ41" s="36">
        <f t="shared" si="31"/>
        <v>0</v>
      </c>
      <c r="AR41" s="36">
        <f t="shared" si="31"/>
        <v>0</v>
      </c>
      <c r="AS41" s="36">
        <f t="shared" si="31"/>
        <v>0</v>
      </c>
      <c r="AT41" s="36">
        <f t="shared" si="31"/>
        <v>0</v>
      </c>
      <c r="AU41" s="36">
        <f t="shared" si="31"/>
        <v>0</v>
      </c>
      <c r="AV41" s="36">
        <f t="shared" si="31"/>
        <v>0</v>
      </c>
      <c r="AW41" s="36">
        <f t="shared" si="31"/>
        <v>0</v>
      </c>
      <c r="AX41" s="36">
        <f t="shared" si="31"/>
        <v>0</v>
      </c>
      <c r="AY41" s="36">
        <f t="shared" si="31"/>
        <v>0</v>
      </c>
      <c r="AZ41" s="36">
        <f t="shared" si="31"/>
        <v>0</v>
      </c>
      <c r="BA41" s="36">
        <f t="shared" si="31"/>
        <v>0</v>
      </c>
      <c r="BB41" s="36">
        <f t="shared" si="31"/>
        <v>0</v>
      </c>
      <c r="BC41" s="36">
        <f t="shared" si="31"/>
        <v>0</v>
      </c>
      <c r="BD41" s="36">
        <f t="shared" si="31"/>
        <v>0</v>
      </c>
      <c r="BE41" s="36">
        <f t="shared" si="31"/>
        <v>0</v>
      </c>
      <c r="BG41" s="16">
        <f t="shared" si="4"/>
        <v>0</v>
      </c>
    </row>
    <row r="42" spans="1:59" ht="39.950000000000003" hidden="1" customHeight="1">
      <c r="A42" s="203"/>
      <c r="B42" s="204"/>
      <c r="C42" s="205"/>
      <c r="D42" s="213" t="s">
        <v>23</v>
      </c>
      <c r="E42" s="214"/>
      <c r="F42" s="36">
        <f>F37+F32</f>
        <v>0</v>
      </c>
      <c r="G42" s="36">
        <f t="shared" si="31"/>
        <v>0</v>
      </c>
      <c r="H42" s="36">
        <f t="shared" si="31"/>
        <v>0</v>
      </c>
      <c r="I42" s="36">
        <f t="shared" si="31"/>
        <v>0</v>
      </c>
      <c r="J42" s="36">
        <f t="shared" si="31"/>
        <v>0</v>
      </c>
      <c r="K42" s="36">
        <f t="shared" si="31"/>
        <v>0</v>
      </c>
      <c r="L42" s="36">
        <f t="shared" si="31"/>
        <v>0</v>
      </c>
      <c r="M42" s="36">
        <f t="shared" si="31"/>
        <v>0</v>
      </c>
      <c r="N42" s="36">
        <f t="shared" si="31"/>
        <v>0</v>
      </c>
      <c r="O42" s="36">
        <f t="shared" si="31"/>
        <v>0</v>
      </c>
      <c r="P42" s="36">
        <f t="shared" si="31"/>
        <v>0</v>
      </c>
      <c r="Q42" s="36">
        <f t="shared" si="31"/>
        <v>0</v>
      </c>
      <c r="R42" s="36">
        <f t="shared" si="31"/>
        <v>0</v>
      </c>
      <c r="S42" s="36">
        <f t="shared" si="31"/>
        <v>0</v>
      </c>
      <c r="T42" s="36">
        <f t="shared" si="31"/>
        <v>0</v>
      </c>
      <c r="U42" s="36">
        <f t="shared" si="31"/>
        <v>0</v>
      </c>
      <c r="V42" s="36">
        <f t="shared" si="31"/>
        <v>0</v>
      </c>
      <c r="W42" s="36">
        <f t="shared" si="31"/>
        <v>0</v>
      </c>
      <c r="X42" s="36">
        <f t="shared" si="31"/>
        <v>0</v>
      </c>
      <c r="Y42" s="36">
        <f t="shared" si="31"/>
        <v>0</v>
      </c>
      <c r="Z42" s="36">
        <f t="shared" si="31"/>
        <v>0</v>
      </c>
      <c r="AA42" s="36">
        <f t="shared" si="31"/>
        <v>0</v>
      </c>
      <c r="AB42" s="36">
        <f t="shared" si="31"/>
        <v>0</v>
      </c>
      <c r="AC42" s="36">
        <f t="shared" si="31"/>
        <v>0</v>
      </c>
      <c r="AD42" s="36">
        <f t="shared" si="31"/>
        <v>0</v>
      </c>
      <c r="AE42" s="36">
        <f t="shared" si="31"/>
        <v>0</v>
      </c>
      <c r="AF42" s="36">
        <f t="shared" si="31"/>
        <v>0</v>
      </c>
      <c r="AG42" s="36">
        <f t="shared" si="31"/>
        <v>0</v>
      </c>
      <c r="AH42" s="36">
        <f t="shared" si="31"/>
        <v>0</v>
      </c>
      <c r="AI42" s="36">
        <f t="shared" si="31"/>
        <v>0</v>
      </c>
      <c r="AJ42" s="36">
        <f t="shared" si="31"/>
        <v>0</v>
      </c>
      <c r="AK42" s="36">
        <f t="shared" si="31"/>
        <v>0</v>
      </c>
      <c r="AL42" s="36">
        <f t="shared" si="31"/>
        <v>0</v>
      </c>
      <c r="AM42" s="36">
        <f t="shared" si="31"/>
        <v>0</v>
      </c>
      <c r="AN42" s="36">
        <f t="shared" si="31"/>
        <v>0</v>
      </c>
      <c r="AO42" s="36">
        <f t="shared" si="31"/>
        <v>0</v>
      </c>
      <c r="AP42" s="36">
        <f t="shared" si="31"/>
        <v>0</v>
      </c>
      <c r="AQ42" s="36">
        <f t="shared" si="31"/>
        <v>0</v>
      </c>
      <c r="AR42" s="36">
        <f t="shared" si="31"/>
        <v>0</v>
      </c>
      <c r="AS42" s="36">
        <f t="shared" si="31"/>
        <v>0</v>
      </c>
      <c r="AT42" s="36">
        <f t="shared" si="31"/>
        <v>0</v>
      </c>
      <c r="AU42" s="36">
        <f t="shared" si="31"/>
        <v>0</v>
      </c>
      <c r="AV42" s="36">
        <f t="shared" si="31"/>
        <v>0</v>
      </c>
      <c r="AW42" s="36">
        <f t="shared" si="31"/>
        <v>0</v>
      </c>
      <c r="AX42" s="36">
        <f t="shared" si="31"/>
        <v>0</v>
      </c>
      <c r="AY42" s="36">
        <f t="shared" si="31"/>
        <v>0</v>
      </c>
      <c r="AZ42" s="36">
        <f t="shared" si="31"/>
        <v>0</v>
      </c>
      <c r="BA42" s="36">
        <f t="shared" si="31"/>
        <v>0</v>
      </c>
      <c r="BB42" s="36">
        <f t="shared" si="31"/>
        <v>0</v>
      </c>
      <c r="BC42" s="36">
        <f t="shared" si="31"/>
        <v>0</v>
      </c>
      <c r="BD42" s="36">
        <f t="shared" si="31"/>
        <v>0</v>
      </c>
      <c r="BE42" s="36">
        <f t="shared" si="31"/>
        <v>0</v>
      </c>
      <c r="BG42" s="16">
        <f t="shared" si="4"/>
        <v>0</v>
      </c>
    </row>
    <row r="43" spans="1:59" ht="39.950000000000003" customHeight="1" thickBot="1">
      <c r="A43" s="206"/>
      <c r="B43" s="207"/>
      <c r="C43" s="208"/>
      <c r="D43" s="201" t="s">
        <v>26</v>
      </c>
      <c r="E43" s="202"/>
      <c r="F43" s="39">
        <f>F9+F12+F14+F17+F23+F25+F20+F28</f>
        <v>45360646</v>
      </c>
      <c r="G43" s="39">
        <f t="shared" ref="G43:BE43" si="32">G9+G12+G14+G17+G23+G25+G20+G28</f>
        <v>30911049</v>
      </c>
      <c r="H43" s="39">
        <f t="shared" si="32"/>
        <v>76271695</v>
      </c>
      <c r="I43" s="39">
        <f t="shared" si="32"/>
        <v>0</v>
      </c>
      <c r="J43" s="39">
        <f t="shared" si="32"/>
        <v>0</v>
      </c>
      <c r="K43" s="39">
        <f t="shared" si="32"/>
        <v>0</v>
      </c>
      <c r="L43" s="39">
        <f t="shared" si="32"/>
        <v>0</v>
      </c>
      <c r="M43" s="39">
        <f t="shared" si="32"/>
        <v>0</v>
      </c>
      <c r="N43" s="39">
        <f t="shared" si="32"/>
        <v>0</v>
      </c>
      <c r="O43" s="39">
        <f t="shared" si="32"/>
        <v>34717641</v>
      </c>
      <c r="P43" s="39">
        <f t="shared" si="32"/>
        <v>8503521</v>
      </c>
      <c r="Q43" s="39">
        <f t="shared" si="32"/>
        <v>43221162</v>
      </c>
      <c r="R43" s="39">
        <f t="shared" si="32"/>
        <v>1851200</v>
      </c>
      <c r="S43" s="39">
        <f t="shared" si="32"/>
        <v>19401439</v>
      </c>
      <c r="T43" s="39">
        <f t="shared" si="32"/>
        <v>21252639</v>
      </c>
      <c r="U43" s="39">
        <f t="shared" si="32"/>
        <v>2033</v>
      </c>
      <c r="V43" s="39">
        <f t="shared" si="32"/>
        <v>2000000</v>
      </c>
      <c r="W43" s="39">
        <f t="shared" si="32"/>
        <v>2002033</v>
      </c>
      <c r="X43" s="39">
        <f t="shared" si="32"/>
        <v>0</v>
      </c>
      <c r="Y43" s="39">
        <f t="shared" si="32"/>
        <v>2000000</v>
      </c>
      <c r="Z43" s="39">
        <f t="shared" si="32"/>
        <v>2000000</v>
      </c>
      <c r="AA43" s="39">
        <f t="shared" si="32"/>
        <v>0</v>
      </c>
      <c r="AB43" s="39">
        <f t="shared" si="32"/>
        <v>0</v>
      </c>
      <c r="AC43" s="39">
        <f t="shared" si="32"/>
        <v>0</v>
      </c>
      <c r="AD43" s="39">
        <f t="shared" si="32"/>
        <v>0</v>
      </c>
      <c r="AE43" s="39">
        <f t="shared" si="32"/>
        <v>0</v>
      </c>
      <c r="AF43" s="39">
        <f t="shared" si="32"/>
        <v>0</v>
      </c>
      <c r="AG43" s="39">
        <f t="shared" si="32"/>
        <v>0</v>
      </c>
      <c r="AH43" s="39">
        <f t="shared" si="32"/>
        <v>0</v>
      </c>
      <c r="AI43" s="39">
        <f t="shared" si="32"/>
        <v>0</v>
      </c>
      <c r="AJ43" s="39">
        <f t="shared" si="32"/>
        <v>0</v>
      </c>
      <c r="AK43" s="39">
        <f t="shared" si="32"/>
        <v>0</v>
      </c>
      <c r="AL43" s="39">
        <f t="shared" si="32"/>
        <v>0</v>
      </c>
      <c r="AM43" s="39">
        <f t="shared" si="32"/>
        <v>0</v>
      </c>
      <c r="AN43" s="39">
        <f t="shared" si="32"/>
        <v>0</v>
      </c>
      <c r="AO43" s="39">
        <f t="shared" si="32"/>
        <v>0</v>
      </c>
      <c r="AP43" s="39">
        <f t="shared" si="32"/>
        <v>0</v>
      </c>
      <c r="AQ43" s="39">
        <f t="shared" si="32"/>
        <v>0</v>
      </c>
      <c r="AR43" s="39">
        <f t="shared" si="32"/>
        <v>0</v>
      </c>
      <c r="AS43" s="39">
        <f t="shared" si="32"/>
        <v>0</v>
      </c>
      <c r="AT43" s="39">
        <f t="shared" si="32"/>
        <v>0</v>
      </c>
      <c r="AU43" s="39">
        <f t="shared" si="32"/>
        <v>0</v>
      </c>
      <c r="AV43" s="39">
        <f t="shared" si="32"/>
        <v>0</v>
      </c>
      <c r="AW43" s="39">
        <f t="shared" si="32"/>
        <v>0</v>
      </c>
      <c r="AX43" s="39">
        <f t="shared" si="32"/>
        <v>0</v>
      </c>
      <c r="AY43" s="39">
        <f t="shared" si="32"/>
        <v>36570874</v>
      </c>
      <c r="AZ43" s="39">
        <f t="shared" si="32"/>
        <v>31904960</v>
      </c>
      <c r="BA43" s="39">
        <f t="shared" si="32"/>
        <v>68475834</v>
      </c>
      <c r="BB43" s="39">
        <f t="shared" si="32"/>
        <v>8789772</v>
      </c>
      <c r="BC43" s="39">
        <f t="shared" si="32"/>
        <v>-993911</v>
      </c>
      <c r="BD43" s="39">
        <f t="shared" si="32"/>
        <v>7795861</v>
      </c>
      <c r="BE43" s="39">
        <f t="shared" si="32"/>
        <v>76271695</v>
      </c>
      <c r="BG43" s="16">
        <f t="shared" si="4"/>
        <v>0</v>
      </c>
    </row>
    <row r="44" spans="1:59" ht="15.75">
      <c r="BG44" s="16">
        <f t="shared" si="4"/>
        <v>0</v>
      </c>
    </row>
    <row r="46" spans="1:59" ht="20.25">
      <c r="G46" s="101" t="s">
        <v>51</v>
      </c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>
        <v>-18</v>
      </c>
      <c r="T46" s="101"/>
      <c r="U46" s="101"/>
      <c r="V46" s="101"/>
      <c r="W46" s="101"/>
      <c r="X46" s="101"/>
      <c r="Y46" s="101"/>
    </row>
    <row r="47" spans="1:59" ht="20.25"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</row>
    <row r="48" spans="1:59" ht="20.25">
      <c r="G48" s="101" t="s">
        <v>47</v>
      </c>
      <c r="H48" s="101" t="s">
        <v>50</v>
      </c>
      <c r="I48" s="101"/>
      <c r="J48" s="101"/>
      <c r="K48" s="101"/>
      <c r="L48" s="101"/>
      <c r="M48" s="101"/>
      <c r="N48" s="101"/>
      <c r="O48" s="101" t="s">
        <v>48</v>
      </c>
      <c r="P48" s="40">
        <v>2564747</v>
      </c>
      <c r="Q48" s="40"/>
      <c r="R48" s="40"/>
      <c r="S48" s="40">
        <v>5984408</v>
      </c>
      <c r="T48" s="40"/>
      <c r="U48" s="101"/>
      <c r="V48" s="101"/>
      <c r="W48" s="101"/>
      <c r="X48" s="101"/>
      <c r="Y48" s="101"/>
    </row>
    <row r="49" spans="7:26" ht="20.25">
      <c r="G49" s="101"/>
      <c r="H49" s="101"/>
      <c r="I49" s="101"/>
      <c r="J49" s="101"/>
      <c r="K49" s="101"/>
      <c r="L49" s="101"/>
      <c r="M49" s="101"/>
      <c r="N49" s="101"/>
      <c r="O49" s="101" t="s">
        <v>49</v>
      </c>
      <c r="P49" s="40">
        <v>4240249</v>
      </c>
      <c r="Q49" s="40"/>
      <c r="R49" s="40"/>
      <c r="S49" s="40">
        <v>9667360</v>
      </c>
      <c r="T49" s="40"/>
      <c r="U49" s="101"/>
      <c r="V49" s="101"/>
      <c r="W49" s="101"/>
      <c r="X49" s="101"/>
      <c r="Y49" s="101"/>
    </row>
    <row r="50" spans="7:26" ht="20.25">
      <c r="G50" s="101"/>
      <c r="H50" s="101"/>
      <c r="I50" s="101"/>
      <c r="J50" s="101"/>
      <c r="K50" s="101"/>
      <c r="L50" s="101"/>
      <c r="M50" s="101"/>
      <c r="N50" s="101"/>
      <c r="O50" s="101"/>
      <c r="P50" s="103"/>
      <c r="Q50" s="103"/>
      <c r="R50" s="103"/>
      <c r="S50" s="105">
        <f>S30+S18</f>
        <v>2005689</v>
      </c>
      <c r="T50" s="105"/>
      <c r="U50" s="105"/>
      <c r="V50" s="105">
        <f>V30</f>
        <v>2000000</v>
      </c>
      <c r="W50" s="105"/>
      <c r="X50" s="105"/>
      <c r="Y50" s="105">
        <f>Y30</f>
        <v>2000000</v>
      </c>
      <c r="Z50" s="105"/>
    </row>
    <row r="51" spans="7:26" ht="20.25">
      <c r="G51" s="101"/>
      <c r="H51" s="101"/>
      <c r="I51" s="101"/>
      <c r="J51" s="101"/>
      <c r="K51" s="101"/>
      <c r="L51" s="101"/>
      <c r="M51" s="101"/>
      <c r="N51" s="101"/>
      <c r="O51" s="101"/>
      <c r="P51" s="103"/>
      <c r="Q51" s="103"/>
      <c r="R51" s="103"/>
      <c r="S51" s="105">
        <f>S35+S49-P49-18</f>
        <v>7133098</v>
      </c>
      <c r="T51" s="105"/>
      <c r="U51" s="105"/>
      <c r="V51" s="105">
        <f>S49</f>
        <v>9667360</v>
      </c>
      <c r="W51" s="105"/>
      <c r="X51" s="105"/>
      <c r="Y51" s="105"/>
      <c r="Z51" s="107"/>
    </row>
    <row r="52" spans="7:26" ht="20.25">
      <c r="G52" s="101"/>
      <c r="H52" s="101"/>
      <c r="I52" s="101"/>
      <c r="J52" s="101"/>
      <c r="K52" s="101"/>
      <c r="L52" s="101"/>
      <c r="M52" s="101"/>
      <c r="N52" s="101"/>
      <c r="O52" s="101"/>
      <c r="P52" s="103"/>
      <c r="Q52" s="103"/>
      <c r="R52" s="103"/>
      <c r="S52" s="106">
        <f>S51+S50</f>
        <v>9138787</v>
      </c>
      <c r="T52" s="105"/>
      <c r="U52" s="105"/>
      <c r="V52" s="106">
        <f>V51-V50</f>
        <v>7667360</v>
      </c>
      <c r="W52" s="105"/>
      <c r="X52" s="105"/>
      <c r="Y52" s="106">
        <v>-2000000</v>
      </c>
      <c r="Z52" s="107"/>
    </row>
    <row r="53" spans="7:26" ht="20.25">
      <c r="G53" s="101"/>
      <c r="H53" s="101"/>
      <c r="I53" s="101"/>
      <c r="J53" s="101"/>
      <c r="K53" s="101"/>
      <c r="L53" s="101"/>
      <c r="M53" s="101"/>
      <c r="N53" s="101"/>
      <c r="O53" s="101"/>
      <c r="P53" s="103"/>
      <c r="Q53" s="103"/>
      <c r="R53" s="103"/>
      <c r="S53" s="105"/>
      <c r="T53" s="105"/>
      <c r="U53" s="105"/>
      <c r="V53" s="105"/>
      <c r="W53" s="105"/>
      <c r="X53" s="105"/>
      <c r="Y53" s="105"/>
      <c r="Z53" s="107"/>
    </row>
    <row r="54" spans="7:26">
      <c r="P54" s="102"/>
      <c r="Q54" s="102"/>
      <c r="R54" s="102"/>
      <c r="S54" s="102"/>
    </row>
  </sheetData>
  <mergeCells count="98">
    <mergeCell ref="A39:C43"/>
    <mergeCell ref="D39:E39"/>
    <mergeCell ref="D40:E40"/>
    <mergeCell ref="D41:E41"/>
    <mergeCell ref="D42:E42"/>
    <mergeCell ref="D43:E43"/>
    <mergeCell ref="D33:E33"/>
    <mergeCell ref="A34:C38"/>
    <mergeCell ref="D34:E34"/>
    <mergeCell ref="D35:E35"/>
    <mergeCell ref="D36:E36"/>
    <mergeCell ref="D37:E37"/>
    <mergeCell ref="D38:E38"/>
    <mergeCell ref="A29:C33"/>
    <mergeCell ref="D29:E29"/>
    <mergeCell ref="D30:E30"/>
    <mergeCell ref="D31:E31"/>
    <mergeCell ref="D32:E32"/>
    <mergeCell ref="C21:C23"/>
    <mergeCell ref="D21:D22"/>
    <mergeCell ref="D23:E23"/>
    <mergeCell ref="A26:A28"/>
    <mergeCell ref="B26:B28"/>
    <mergeCell ref="C26:C28"/>
    <mergeCell ref="D26:D27"/>
    <mergeCell ref="D28:E28"/>
    <mergeCell ref="A24:A25"/>
    <mergeCell ref="B24:B25"/>
    <mergeCell ref="C24:C25"/>
    <mergeCell ref="D25:E25"/>
    <mergeCell ref="A21:A23"/>
    <mergeCell ref="B21:B23"/>
    <mergeCell ref="A15:A17"/>
    <mergeCell ref="B15:B17"/>
    <mergeCell ref="C15:C17"/>
    <mergeCell ref="E15:E16"/>
    <mergeCell ref="D17:E17"/>
    <mergeCell ref="A18:A20"/>
    <mergeCell ref="B18:B20"/>
    <mergeCell ref="C18:C20"/>
    <mergeCell ref="E18:E19"/>
    <mergeCell ref="D20:E20"/>
    <mergeCell ref="A13:A14"/>
    <mergeCell ref="B13:B14"/>
    <mergeCell ref="C13:C14"/>
    <mergeCell ref="D14:E14"/>
    <mergeCell ref="AV5:AX5"/>
    <mergeCell ref="R5:T5"/>
    <mergeCell ref="U5:W5"/>
    <mergeCell ref="X5:Z5"/>
    <mergeCell ref="AA5:AC5"/>
    <mergeCell ref="A10:A12"/>
    <mergeCell ref="B10:B12"/>
    <mergeCell ref="C10:C12"/>
    <mergeCell ref="E10:E11"/>
    <mergeCell ref="D12:E12"/>
    <mergeCell ref="I5:K5"/>
    <mergeCell ref="AY5:BA5"/>
    <mergeCell ref="BB5:BD5"/>
    <mergeCell ref="BE5:BE6"/>
    <mergeCell ref="A7:A9"/>
    <mergeCell ref="B7:B9"/>
    <mergeCell ref="C7:C9"/>
    <mergeCell ref="E7:E8"/>
    <mergeCell ref="D9:E9"/>
    <mergeCell ref="AD5:AF5"/>
    <mergeCell ref="AG5:AI5"/>
    <mergeCell ref="AJ5:AL5"/>
    <mergeCell ref="AM5:AO5"/>
    <mergeCell ref="AP5:AR5"/>
    <mergeCell ref="AS5:AU5"/>
    <mergeCell ref="L5:N5"/>
    <mergeCell ref="O5:Q5"/>
    <mergeCell ref="AA4:AC4"/>
    <mergeCell ref="AD4:AF4"/>
    <mergeCell ref="AG4:AI4"/>
    <mergeCell ref="AJ4:AL4"/>
    <mergeCell ref="A5:A6"/>
    <mergeCell ref="B5:B6"/>
    <mergeCell ref="C5:C6"/>
    <mergeCell ref="D5:E6"/>
    <mergeCell ref="F5:H5"/>
    <mergeCell ref="BB1:BE1"/>
    <mergeCell ref="A2:BE2"/>
    <mergeCell ref="D4:E4"/>
    <mergeCell ref="F4:H4"/>
    <mergeCell ref="I4:K4"/>
    <mergeCell ref="L4:N4"/>
    <mergeCell ref="O4:Q4"/>
    <mergeCell ref="R4:T4"/>
    <mergeCell ref="U4:W4"/>
    <mergeCell ref="X4:Z4"/>
    <mergeCell ref="AS4:AU4"/>
    <mergeCell ref="AV4:AX4"/>
    <mergeCell ref="AY4:BA4"/>
    <mergeCell ref="BB4:BD4"/>
    <mergeCell ref="AM4:AO4"/>
    <mergeCell ref="AP4:AR4"/>
  </mergeCells>
  <pageMargins left="0" right="0" top="0" bottom="0" header="0.31496062992125984" footer="0.31496062992125984"/>
  <pageSetup paperSize="8" scale="38" fitToHeight="0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38997-42FC-4CA5-AE86-3B166D900DAA}">
  <sheetPr>
    <tabColor theme="9" tint="0.79998168889431442"/>
    <pageSetUpPr fitToPage="1"/>
  </sheetPr>
  <dimension ref="A1:AE46"/>
  <sheetViews>
    <sheetView view="pageBreakPreview" topLeftCell="G1" zoomScaleSheetLayoutView="100" workbookViewId="0">
      <selection activeCell="C29" sqref="C29"/>
    </sheetView>
  </sheetViews>
  <sheetFormatPr defaultColWidth="8.625" defaultRowHeight="14.25"/>
  <cols>
    <col min="1" max="1" width="3.375" style="108" customWidth="1"/>
    <col min="2" max="2" width="12.375" style="109" customWidth="1"/>
    <col min="3" max="3" width="52.5" style="109" customWidth="1"/>
    <col min="4" max="4" width="8.75" style="109" customWidth="1"/>
    <col min="5" max="5" width="8.625" style="109"/>
    <col min="6" max="6" width="9" style="109" customWidth="1"/>
    <col min="7" max="9" width="8.625" style="109"/>
    <col min="10" max="12" width="9.875" style="109" bestFit="1" customWidth="1"/>
    <col min="13" max="14" width="8.625" style="109"/>
    <col min="15" max="15" width="9" style="109" customWidth="1"/>
    <col min="16" max="26" width="8.625" style="109"/>
    <col min="27" max="29" width="9.875" style="109" bestFit="1" customWidth="1"/>
    <col min="30" max="30" width="10.5" style="109" bestFit="1" customWidth="1"/>
    <col min="31" max="16384" width="8.625" style="109"/>
  </cols>
  <sheetData>
    <row r="1" spans="1:29" ht="4.5" customHeight="1"/>
    <row r="2" spans="1:29" ht="45" customHeight="1">
      <c r="G2" s="225"/>
      <c r="H2" s="225"/>
      <c r="I2" s="225"/>
      <c r="J2" s="225"/>
      <c r="L2" s="225"/>
      <c r="M2" s="225"/>
      <c r="N2" s="225"/>
      <c r="O2" s="225"/>
      <c r="Q2" s="226"/>
      <c r="R2" s="226"/>
      <c r="S2" s="226"/>
      <c r="T2" s="226"/>
      <c r="U2" s="110"/>
      <c r="V2" s="110"/>
      <c r="X2" s="110"/>
      <c r="Y2" s="110"/>
      <c r="Z2" s="227" t="s">
        <v>53</v>
      </c>
      <c r="AA2" s="227"/>
      <c r="AB2" s="227"/>
      <c r="AC2" s="227"/>
    </row>
    <row r="3" spans="1:29" ht="18" customHeight="1">
      <c r="G3" s="225"/>
      <c r="H3" s="225"/>
      <c r="I3" s="225"/>
      <c r="J3" s="225"/>
      <c r="L3" s="225"/>
      <c r="M3" s="225"/>
      <c r="N3" s="225"/>
      <c r="O3" s="225"/>
      <c r="Q3" s="226"/>
      <c r="R3" s="226"/>
      <c r="S3" s="226"/>
      <c r="T3" s="226"/>
      <c r="X3" s="110"/>
      <c r="Y3" s="110"/>
      <c r="Z3" s="110"/>
    </row>
    <row r="4" spans="1:29" ht="18" customHeight="1">
      <c r="A4" s="228" t="s">
        <v>54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</row>
    <row r="5" spans="1:29" ht="29.25" customHeight="1">
      <c r="A5" s="111" t="s">
        <v>2</v>
      </c>
      <c r="B5" s="112" t="s">
        <v>55</v>
      </c>
      <c r="C5" s="113"/>
      <c r="D5" s="114">
        <v>2020</v>
      </c>
      <c r="E5" s="114">
        <v>2021</v>
      </c>
      <c r="F5" s="114">
        <v>2022</v>
      </c>
      <c r="G5" s="114">
        <v>2023</v>
      </c>
      <c r="H5" s="114">
        <v>2024</v>
      </c>
      <c r="I5" s="114">
        <v>2025</v>
      </c>
      <c r="J5" s="114">
        <v>2026</v>
      </c>
      <c r="K5" s="114">
        <v>2027</v>
      </c>
      <c r="L5" s="114">
        <v>2028</v>
      </c>
      <c r="M5" s="114">
        <v>2029</v>
      </c>
      <c r="N5" s="114">
        <v>2030</v>
      </c>
      <c r="O5" s="114">
        <v>2031</v>
      </c>
      <c r="P5" s="114">
        <v>2032</v>
      </c>
      <c r="Q5" s="114">
        <v>2033</v>
      </c>
      <c r="R5" s="114">
        <v>2034</v>
      </c>
      <c r="S5" s="114">
        <v>2035</v>
      </c>
      <c r="T5" s="114">
        <v>2036</v>
      </c>
      <c r="U5" s="114">
        <v>2037</v>
      </c>
      <c r="V5" s="114">
        <v>2038</v>
      </c>
      <c r="W5" s="114">
        <v>2039</v>
      </c>
      <c r="X5" s="114">
        <v>2040</v>
      </c>
      <c r="Y5" s="114">
        <v>2041</v>
      </c>
      <c r="Z5" s="114">
        <v>2042</v>
      </c>
      <c r="AA5" s="114">
        <v>2043</v>
      </c>
      <c r="AB5" s="114">
        <v>2044</v>
      </c>
      <c r="AC5" s="114">
        <v>2045</v>
      </c>
    </row>
    <row r="6" spans="1:29" ht="21.75" customHeight="1">
      <c r="A6" s="115">
        <v>1</v>
      </c>
      <c r="B6" s="220" t="s">
        <v>63</v>
      </c>
      <c r="C6" s="116" t="s">
        <v>56</v>
      </c>
      <c r="D6" s="117">
        <v>6.4204105109951198E-2</v>
      </c>
      <c r="E6" s="117">
        <v>9.99564512353604E-2</v>
      </c>
      <c r="F6" s="117">
        <v>9.0235625658782015E-2</v>
      </c>
      <c r="G6" s="117">
        <v>0.10311462519198344</v>
      </c>
      <c r="H6" s="117">
        <v>0.10183136283669206</v>
      </c>
      <c r="I6" s="117">
        <v>9.3724664051996115E-2</v>
      </c>
      <c r="J6" s="117">
        <v>7.6817851573780335E-2</v>
      </c>
      <c r="K6" s="117">
        <v>7.8032427152225012E-2</v>
      </c>
      <c r="L6" s="117">
        <v>7.3043926002075488E-2</v>
      </c>
      <c r="M6" s="117">
        <v>7.1499345965569519E-2</v>
      </c>
      <c r="N6" s="117">
        <v>6.9177757201217702E-2</v>
      </c>
      <c r="O6" s="117">
        <v>6.593878904707251E-2</v>
      </c>
      <c r="P6" s="118">
        <v>6.2796645294955475E-2</v>
      </c>
      <c r="Q6" s="118">
        <v>6.0031677691855509E-2</v>
      </c>
      <c r="R6" s="118">
        <v>5.7327405702353153E-2</v>
      </c>
      <c r="S6" s="118">
        <v>4.4350596237255208E-2</v>
      </c>
      <c r="T6" s="118">
        <v>3.7980768933304571E-2</v>
      </c>
      <c r="U6" s="117">
        <v>3.2781093565626876E-2</v>
      </c>
      <c r="V6" s="117">
        <v>2.8834971055730532E-2</v>
      </c>
      <c r="W6" s="117">
        <v>2.6463110113484713E-2</v>
      </c>
      <c r="X6" s="117">
        <v>2.4019905691370611E-2</v>
      </c>
      <c r="Y6" s="117">
        <v>1.6160381217136515E-2</v>
      </c>
      <c r="Z6" s="117">
        <v>1.3557336225540671E-2</v>
      </c>
      <c r="AA6" s="117">
        <v>4.8119345373719901E-3</v>
      </c>
      <c r="AB6" s="117">
        <v>4.7247945938029149E-3</v>
      </c>
      <c r="AC6" s="117">
        <v>7.7318349353889854E-4</v>
      </c>
    </row>
    <row r="7" spans="1:29" ht="21" customHeight="1">
      <c r="A7" s="115">
        <v>2</v>
      </c>
      <c r="B7" s="221"/>
      <c r="C7" s="119" t="s">
        <v>57</v>
      </c>
      <c r="D7" s="120">
        <v>0.35757020690462055</v>
      </c>
      <c r="E7" s="120">
        <v>0.31767477444755604</v>
      </c>
      <c r="F7" s="120">
        <v>0.24179413233353589</v>
      </c>
      <c r="G7" s="120">
        <v>0.16871536139151855</v>
      </c>
      <c r="H7" s="120">
        <v>0.15077701734842189</v>
      </c>
      <c r="I7" s="120">
        <v>0.12558333383542997</v>
      </c>
      <c r="J7" s="120">
        <v>0.19304071534197745</v>
      </c>
      <c r="K7" s="120">
        <v>0.16512592882495961</v>
      </c>
      <c r="L7" s="120">
        <v>0.16203089013872204</v>
      </c>
      <c r="M7" s="120">
        <v>0.15591423887249614</v>
      </c>
      <c r="N7" s="120">
        <v>0.16024275117199055</v>
      </c>
      <c r="O7" s="120">
        <v>0.16427252669404263</v>
      </c>
      <c r="P7" s="118">
        <v>0.16917827462675894</v>
      </c>
      <c r="Q7" s="118">
        <v>0.17299999999999999</v>
      </c>
      <c r="R7" s="118">
        <v>0.17633253024788315</v>
      </c>
      <c r="S7" s="118">
        <v>0.17834539625868326</v>
      </c>
      <c r="T7" s="118">
        <v>0.1786379129552951</v>
      </c>
      <c r="U7" s="117">
        <v>0.17827284133015109</v>
      </c>
      <c r="V7" s="117">
        <v>0.17705800371294264</v>
      </c>
      <c r="W7" s="117">
        <v>0.17521916502342441</v>
      </c>
      <c r="X7" s="117">
        <v>0.17285855434742661</v>
      </c>
      <c r="Y7" s="117">
        <v>0.17049444384338663</v>
      </c>
      <c r="Z7" s="117">
        <v>0.16818197450312736</v>
      </c>
      <c r="AA7" s="117">
        <v>0.1658698475131955</v>
      </c>
      <c r="AB7" s="117">
        <v>0.16475532039132762</v>
      </c>
      <c r="AC7" s="117">
        <v>0.16358553124383504</v>
      </c>
    </row>
    <row r="8" spans="1:29" ht="24" customHeight="1">
      <c r="A8" s="115">
        <v>3</v>
      </c>
      <c r="B8" s="220" t="s">
        <v>64</v>
      </c>
      <c r="C8" s="116" t="s">
        <v>56</v>
      </c>
      <c r="D8" s="117">
        <v>6.4200999997760189E-2</v>
      </c>
      <c r="E8" s="117">
        <v>9.99564512353604E-2</v>
      </c>
      <c r="F8" s="117">
        <v>9.0235625658782015E-2</v>
      </c>
      <c r="G8" s="117">
        <v>0.10311462519198344</v>
      </c>
      <c r="H8" s="117">
        <v>0.10183136283669206</v>
      </c>
      <c r="I8" s="117">
        <v>9.3724664051996115E-2</v>
      </c>
      <c r="J8" s="121">
        <v>7.6817851573780335E-2</v>
      </c>
      <c r="K8" s="117">
        <v>7.8032427152225012E-2</v>
      </c>
      <c r="L8" s="117">
        <v>7.3043926002075488E-2</v>
      </c>
      <c r="M8" s="117">
        <v>7.1499345965569519E-2</v>
      </c>
      <c r="N8" s="117">
        <v>6.9177757201217702E-2</v>
      </c>
      <c r="O8" s="117">
        <v>6.593878904707251E-2</v>
      </c>
      <c r="P8" s="118">
        <v>6.2796645294955475E-2</v>
      </c>
      <c r="Q8" s="118">
        <v>6.0031677691855509E-2</v>
      </c>
      <c r="R8" s="118">
        <v>5.7327405702353153E-2</v>
      </c>
      <c r="S8" s="118">
        <v>4.4350596237255208E-2</v>
      </c>
      <c r="T8" s="118">
        <v>3.7980768933304571E-2</v>
      </c>
      <c r="U8" s="122">
        <v>3.2781093565626876E-2</v>
      </c>
      <c r="V8" s="122">
        <v>2.8834971055730532E-2</v>
      </c>
      <c r="W8" s="122">
        <v>2.6463110113484713E-2</v>
      </c>
      <c r="X8" s="122">
        <v>2.4019905691370611E-2</v>
      </c>
      <c r="Y8" s="122">
        <v>1.6160381217136515E-2</v>
      </c>
      <c r="Z8" s="122">
        <v>1.3557336225540671E-2</v>
      </c>
      <c r="AA8" s="122">
        <v>4.8119345373719901E-3</v>
      </c>
      <c r="AB8" s="122">
        <v>4.7247945938029149E-3</v>
      </c>
      <c r="AC8" s="122">
        <v>7.7318349353889854E-4</v>
      </c>
    </row>
    <row r="9" spans="1:29">
      <c r="A9" s="115">
        <v>4</v>
      </c>
      <c r="B9" s="221"/>
      <c r="C9" s="119" t="s">
        <v>57</v>
      </c>
      <c r="D9" s="120">
        <v>0.35757632016092317</v>
      </c>
      <c r="E9" s="120">
        <v>0.3155</v>
      </c>
      <c r="F9" s="120">
        <v>0.2395646616855768</v>
      </c>
      <c r="G9" s="120">
        <v>0.1653</v>
      </c>
      <c r="H9" s="120">
        <v>0.14960000000000001</v>
      </c>
      <c r="I9" s="120">
        <v>0.1244</v>
      </c>
      <c r="J9" s="120">
        <v>0.19160540010906096</v>
      </c>
      <c r="K9" s="120">
        <v>0.16368799362505632</v>
      </c>
      <c r="L9" s="120">
        <v>0.16155224850882358</v>
      </c>
      <c r="M9" s="120">
        <v>0.15543444243182281</v>
      </c>
      <c r="N9" s="120">
        <v>0.16024275117199055</v>
      </c>
      <c r="O9" s="120">
        <v>0.16427252669404263</v>
      </c>
      <c r="P9" s="118">
        <v>0.16917827462675894</v>
      </c>
      <c r="Q9" s="118">
        <v>0.17299999999999999</v>
      </c>
      <c r="R9" s="118">
        <v>0.17633253024788315</v>
      </c>
      <c r="S9" s="118">
        <v>0.17834539625868326</v>
      </c>
      <c r="T9" s="118">
        <v>0.1786379129552951</v>
      </c>
      <c r="U9" s="122">
        <v>0.17827284133015109</v>
      </c>
      <c r="V9" s="117">
        <v>0.17705800371294264</v>
      </c>
      <c r="W9" s="122">
        <v>0.17521916502342441</v>
      </c>
      <c r="X9" s="117">
        <v>0.17285855434742661</v>
      </c>
      <c r="Y9" s="122">
        <v>0.17049444384338663</v>
      </c>
      <c r="Z9" s="117">
        <v>0.16818197450312736</v>
      </c>
      <c r="AA9" s="117">
        <v>0.1658698475131955</v>
      </c>
      <c r="AB9" s="117">
        <v>0.16475532039132762</v>
      </c>
      <c r="AC9" s="117">
        <v>0.16358553124383504</v>
      </c>
    </row>
    <row r="10" spans="1:29">
      <c r="A10" s="123"/>
      <c r="B10" s="124"/>
      <c r="C10" s="124"/>
      <c r="D10" s="124"/>
      <c r="E10" s="124"/>
      <c r="F10" s="124"/>
      <c r="G10" s="124"/>
      <c r="H10" s="124"/>
      <c r="I10" s="124"/>
      <c r="J10" s="125"/>
      <c r="K10" s="125"/>
      <c r="L10" s="125"/>
      <c r="M10" s="125"/>
      <c r="N10" s="125"/>
      <c r="O10" s="125"/>
      <c r="P10" s="126"/>
      <c r="Q10" s="126"/>
      <c r="R10" s="126"/>
      <c r="S10" s="126"/>
      <c r="T10" s="126"/>
      <c r="U10" s="127"/>
      <c r="V10" s="127"/>
      <c r="W10" s="127"/>
      <c r="X10" s="127"/>
      <c r="Y10" s="127"/>
      <c r="Z10" s="127"/>
      <c r="AA10" s="127"/>
      <c r="AB10" s="127"/>
      <c r="AC10" s="127"/>
    </row>
    <row r="11" spans="1:29" ht="19.5" customHeight="1">
      <c r="A11" s="128">
        <v>5</v>
      </c>
      <c r="B11" s="222" t="s">
        <v>58</v>
      </c>
      <c r="C11" s="222"/>
      <c r="D11" s="129">
        <f t="shared" ref="D11:AC12" si="0">D8-D6</f>
        <v>-3.105112191009729E-6</v>
      </c>
      <c r="E11" s="129">
        <f t="shared" si="0"/>
        <v>0</v>
      </c>
      <c r="F11" s="129">
        <f t="shared" si="0"/>
        <v>0</v>
      </c>
      <c r="G11" s="129">
        <f t="shared" si="0"/>
        <v>0</v>
      </c>
      <c r="H11" s="129">
        <f t="shared" si="0"/>
        <v>0</v>
      </c>
      <c r="I11" s="129">
        <f t="shared" si="0"/>
        <v>0</v>
      </c>
      <c r="J11" s="129">
        <f t="shared" si="0"/>
        <v>0</v>
      </c>
      <c r="K11" s="129">
        <f t="shared" si="0"/>
        <v>0</v>
      </c>
      <c r="L11" s="129">
        <f t="shared" si="0"/>
        <v>0</v>
      </c>
      <c r="M11" s="129">
        <f t="shared" si="0"/>
        <v>0</v>
      </c>
      <c r="N11" s="129">
        <f t="shared" si="0"/>
        <v>0</v>
      </c>
      <c r="O11" s="129">
        <f t="shared" si="0"/>
        <v>0</v>
      </c>
      <c r="P11" s="129">
        <f t="shared" si="0"/>
        <v>0</v>
      </c>
      <c r="Q11" s="129">
        <f t="shared" si="0"/>
        <v>0</v>
      </c>
      <c r="R11" s="129">
        <f t="shared" si="0"/>
        <v>0</v>
      </c>
      <c r="S11" s="129">
        <f t="shared" si="0"/>
        <v>0</v>
      </c>
      <c r="T11" s="129">
        <f t="shared" si="0"/>
        <v>0</v>
      </c>
      <c r="U11" s="130">
        <f t="shared" si="0"/>
        <v>0</v>
      </c>
      <c r="V11" s="130">
        <f t="shared" si="0"/>
        <v>0</v>
      </c>
      <c r="W11" s="130">
        <f t="shared" si="0"/>
        <v>0</v>
      </c>
      <c r="X11" s="130">
        <f t="shared" si="0"/>
        <v>0</v>
      </c>
      <c r="Y11" s="130">
        <f t="shared" si="0"/>
        <v>0</v>
      </c>
      <c r="Z11" s="130">
        <f t="shared" si="0"/>
        <v>0</v>
      </c>
      <c r="AA11" s="130">
        <f t="shared" si="0"/>
        <v>0</v>
      </c>
      <c r="AB11" s="130">
        <f t="shared" si="0"/>
        <v>0</v>
      </c>
      <c r="AC11" s="130">
        <f t="shared" si="0"/>
        <v>0</v>
      </c>
    </row>
    <row r="12" spans="1:29" ht="19.5" customHeight="1">
      <c r="A12" s="128">
        <v>6</v>
      </c>
      <c r="B12" s="222" t="s">
        <v>59</v>
      </c>
      <c r="C12" s="222"/>
      <c r="D12" s="129">
        <f t="shared" si="0"/>
        <v>6.1132563026200515E-6</v>
      </c>
      <c r="E12" s="129">
        <f t="shared" si="0"/>
        <v>-2.1747744475560382E-3</v>
      </c>
      <c r="F12" s="129">
        <f t="shared" si="0"/>
        <v>-2.2294706479590864E-3</v>
      </c>
      <c r="G12" s="129">
        <f t="shared" si="0"/>
        <v>-3.4153613915185455E-3</v>
      </c>
      <c r="H12" s="129">
        <f t="shared" si="0"/>
        <v>-1.1770173484218771E-3</v>
      </c>
      <c r="I12" s="129">
        <f t="shared" si="0"/>
        <v>-1.1833338354299699E-3</v>
      </c>
      <c r="J12" s="129">
        <f t="shared" si="0"/>
        <v>-1.4353152329164842E-3</v>
      </c>
      <c r="K12" s="129">
        <f t="shared" si="0"/>
        <v>-1.4379351999032897E-3</v>
      </c>
      <c r="L12" s="129">
        <f t="shared" si="0"/>
        <v>-4.7864162989846859E-4</v>
      </c>
      <c r="M12" s="129">
        <f t="shared" si="0"/>
        <v>-4.7979644067333571E-4</v>
      </c>
      <c r="N12" s="129">
        <f t="shared" si="0"/>
        <v>0</v>
      </c>
      <c r="O12" s="129">
        <f t="shared" si="0"/>
        <v>0</v>
      </c>
      <c r="P12" s="129">
        <f t="shared" si="0"/>
        <v>0</v>
      </c>
      <c r="Q12" s="129">
        <f t="shared" si="0"/>
        <v>0</v>
      </c>
      <c r="R12" s="129">
        <f t="shared" si="0"/>
        <v>0</v>
      </c>
      <c r="S12" s="129">
        <f t="shared" si="0"/>
        <v>0</v>
      </c>
      <c r="T12" s="129">
        <f t="shared" si="0"/>
        <v>0</v>
      </c>
      <c r="U12" s="130">
        <f t="shared" si="0"/>
        <v>0</v>
      </c>
      <c r="V12" s="130">
        <f t="shared" si="0"/>
        <v>0</v>
      </c>
      <c r="W12" s="130">
        <f t="shared" si="0"/>
        <v>0</v>
      </c>
      <c r="X12" s="130">
        <f t="shared" si="0"/>
        <v>0</v>
      </c>
      <c r="Y12" s="130">
        <f t="shared" si="0"/>
        <v>0</v>
      </c>
      <c r="Z12" s="130">
        <f t="shared" si="0"/>
        <v>0</v>
      </c>
      <c r="AA12" s="130">
        <f t="shared" si="0"/>
        <v>0</v>
      </c>
      <c r="AB12" s="130">
        <f t="shared" si="0"/>
        <v>0</v>
      </c>
      <c r="AC12" s="130">
        <f t="shared" si="0"/>
        <v>0</v>
      </c>
    </row>
    <row r="13" spans="1:29">
      <c r="A13" s="131"/>
      <c r="B13" s="132"/>
      <c r="C13" s="133"/>
      <c r="D13" s="134"/>
      <c r="E13" s="134"/>
      <c r="F13" s="134"/>
      <c r="G13" s="134"/>
      <c r="H13" s="134"/>
      <c r="I13" s="134"/>
      <c r="J13" s="135"/>
      <c r="K13" s="135"/>
      <c r="L13" s="135"/>
      <c r="M13" s="135"/>
      <c r="N13" s="135"/>
      <c r="O13" s="135"/>
      <c r="P13" s="126"/>
      <c r="Q13" s="126"/>
      <c r="R13" s="126"/>
      <c r="S13" s="126"/>
      <c r="T13" s="126"/>
      <c r="U13" s="136"/>
      <c r="V13" s="136"/>
      <c r="W13" s="136"/>
      <c r="X13" s="136"/>
      <c r="Y13" s="136"/>
      <c r="Z13" s="136"/>
      <c r="AA13" s="136"/>
      <c r="AB13" s="136"/>
      <c r="AC13" s="136"/>
    </row>
    <row r="14" spans="1:29" ht="19.5" customHeight="1">
      <c r="A14" s="128">
        <v>7</v>
      </c>
      <c r="B14" s="222" t="s">
        <v>60</v>
      </c>
      <c r="C14" s="222"/>
      <c r="D14" s="129">
        <f t="shared" ref="D14:AC14" si="1">D7-D6</f>
        <v>0.29336610179466938</v>
      </c>
      <c r="E14" s="129">
        <f t="shared" si="1"/>
        <v>0.21771832321219564</v>
      </c>
      <c r="F14" s="129">
        <f t="shared" si="1"/>
        <v>0.15155850667475387</v>
      </c>
      <c r="G14" s="129">
        <f t="shared" si="1"/>
        <v>6.5600736199535103E-2</v>
      </c>
      <c r="H14" s="129">
        <f t="shared" si="1"/>
        <v>4.894565451172983E-2</v>
      </c>
      <c r="I14" s="129">
        <f t="shared" si="1"/>
        <v>3.1858669783433852E-2</v>
      </c>
      <c r="J14" s="129">
        <f t="shared" si="1"/>
        <v>0.11622286376819711</v>
      </c>
      <c r="K14" s="129">
        <f t="shared" si="1"/>
        <v>8.7093501672734594E-2</v>
      </c>
      <c r="L14" s="129">
        <f t="shared" si="1"/>
        <v>8.8986964136646557E-2</v>
      </c>
      <c r="M14" s="129">
        <f t="shared" si="1"/>
        <v>8.4414892906926622E-2</v>
      </c>
      <c r="N14" s="129">
        <f t="shared" si="1"/>
        <v>9.1064993970772848E-2</v>
      </c>
      <c r="O14" s="129">
        <f t="shared" si="1"/>
        <v>9.8333737646970121E-2</v>
      </c>
      <c r="P14" s="129">
        <f t="shared" si="1"/>
        <v>0.10638162933180347</v>
      </c>
      <c r="Q14" s="129">
        <f t="shared" si="1"/>
        <v>0.11296832230814448</v>
      </c>
      <c r="R14" s="129">
        <f t="shared" si="1"/>
        <v>0.11900512454553</v>
      </c>
      <c r="S14" s="129">
        <f t="shared" si="1"/>
        <v>0.13399480002142805</v>
      </c>
      <c r="T14" s="129">
        <f t="shared" si="1"/>
        <v>0.14065714402199053</v>
      </c>
      <c r="U14" s="130">
        <f t="shared" si="1"/>
        <v>0.14549174776452423</v>
      </c>
      <c r="V14" s="130">
        <f t="shared" si="1"/>
        <v>0.14822303265721209</v>
      </c>
      <c r="W14" s="130">
        <f t="shared" si="1"/>
        <v>0.14875605490993971</v>
      </c>
      <c r="X14" s="130">
        <f t="shared" si="1"/>
        <v>0.14883864865605601</v>
      </c>
      <c r="Y14" s="130">
        <f t="shared" si="1"/>
        <v>0.15433406262625013</v>
      </c>
      <c r="Z14" s="130">
        <f t="shared" si="1"/>
        <v>0.15462463827758668</v>
      </c>
      <c r="AA14" s="130">
        <f t="shared" si="1"/>
        <v>0.1610579129758235</v>
      </c>
      <c r="AB14" s="130">
        <f t="shared" si="1"/>
        <v>0.16003052579752469</v>
      </c>
      <c r="AC14" s="130">
        <f t="shared" si="1"/>
        <v>0.16281234775029615</v>
      </c>
    </row>
    <row r="15" spans="1:29" ht="19.5" customHeight="1">
      <c r="A15" s="128">
        <v>8</v>
      </c>
      <c r="B15" s="223" t="s">
        <v>61</v>
      </c>
      <c r="C15" s="224"/>
      <c r="D15" s="137">
        <f t="shared" ref="D15:AC15" si="2">D9-D8</f>
        <v>0.29337532016316298</v>
      </c>
      <c r="E15" s="137">
        <f t="shared" si="2"/>
        <v>0.2155435487646396</v>
      </c>
      <c r="F15" s="137">
        <f t="shared" si="2"/>
        <v>0.14932903602679479</v>
      </c>
      <c r="G15" s="137">
        <f t="shared" si="2"/>
        <v>6.2185374808016558E-2</v>
      </c>
      <c r="H15" s="137">
        <f t="shared" si="2"/>
        <v>4.7768637163307953E-2</v>
      </c>
      <c r="I15" s="137">
        <f t="shared" si="2"/>
        <v>3.0675335948003882E-2</v>
      </c>
      <c r="J15" s="137">
        <f t="shared" si="2"/>
        <v>0.11478754853528063</v>
      </c>
      <c r="K15" s="137">
        <f t="shared" si="2"/>
        <v>8.5655566472831304E-2</v>
      </c>
      <c r="L15" s="137">
        <f t="shared" si="2"/>
        <v>8.8508322506748088E-2</v>
      </c>
      <c r="M15" s="137">
        <f t="shared" si="2"/>
        <v>8.3935096466253287E-2</v>
      </c>
      <c r="N15" s="137">
        <f t="shared" si="2"/>
        <v>9.1064993970772848E-2</v>
      </c>
      <c r="O15" s="137">
        <f t="shared" si="2"/>
        <v>9.8333737646970121E-2</v>
      </c>
      <c r="P15" s="137">
        <f t="shared" si="2"/>
        <v>0.10638162933180347</v>
      </c>
      <c r="Q15" s="137">
        <f t="shared" si="2"/>
        <v>0.11296832230814448</v>
      </c>
      <c r="R15" s="137">
        <f t="shared" si="2"/>
        <v>0.11900512454553</v>
      </c>
      <c r="S15" s="137">
        <f t="shared" si="2"/>
        <v>0.13399480002142805</v>
      </c>
      <c r="T15" s="137">
        <f t="shared" si="2"/>
        <v>0.14065714402199053</v>
      </c>
      <c r="U15" s="138">
        <f t="shared" si="2"/>
        <v>0.14549174776452423</v>
      </c>
      <c r="V15" s="138">
        <f t="shared" si="2"/>
        <v>0.14822303265721209</v>
      </c>
      <c r="W15" s="138">
        <f t="shared" si="2"/>
        <v>0.14875605490993971</v>
      </c>
      <c r="X15" s="138">
        <f t="shared" si="2"/>
        <v>0.14883864865605601</v>
      </c>
      <c r="Y15" s="138">
        <f t="shared" si="2"/>
        <v>0.15433406262625013</v>
      </c>
      <c r="Z15" s="138">
        <f t="shared" si="2"/>
        <v>0.15462463827758668</v>
      </c>
      <c r="AA15" s="138">
        <f t="shared" si="2"/>
        <v>0.1610579129758235</v>
      </c>
      <c r="AB15" s="138">
        <f t="shared" si="2"/>
        <v>0.16003052579752469</v>
      </c>
      <c r="AC15" s="138">
        <f t="shared" si="2"/>
        <v>0.16281234775029615</v>
      </c>
    </row>
    <row r="16" spans="1:29" ht="16.5" customHeight="1">
      <c r="A16" s="131"/>
      <c r="B16" s="132"/>
      <c r="C16" s="133"/>
      <c r="D16" s="134"/>
      <c r="E16" s="134"/>
      <c r="F16" s="134"/>
      <c r="G16" s="134"/>
      <c r="H16" s="134"/>
      <c r="I16" s="134"/>
      <c r="J16" s="135"/>
      <c r="K16" s="135"/>
      <c r="L16" s="135"/>
      <c r="M16" s="135"/>
      <c r="N16" s="135"/>
      <c r="O16" s="135"/>
      <c r="P16" s="126"/>
      <c r="Q16" s="126"/>
      <c r="R16" s="126"/>
      <c r="S16" s="126"/>
      <c r="T16" s="126"/>
      <c r="U16" s="127"/>
      <c r="V16" s="127"/>
      <c r="W16" s="127"/>
      <c r="X16" s="127"/>
      <c r="Y16" s="127"/>
      <c r="Z16" s="127"/>
      <c r="AA16" s="127"/>
      <c r="AB16" s="127"/>
      <c r="AC16" s="127"/>
    </row>
    <row r="17" spans="1:31" ht="21" customHeight="1">
      <c r="A17" s="128">
        <v>9</v>
      </c>
      <c r="B17" s="222" t="s">
        <v>62</v>
      </c>
      <c r="C17" s="222"/>
      <c r="D17" s="129">
        <f t="shared" ref="D17:AC17" si="3">D15-D14</f>
        <v>9.2183684936020249E-6</v>
      </c>
      <c r="E17" s="129">
        <f t="shared" si="3"/>
        <v>-2.1747744475560382E-3</v>
      </c>
      <c r="F17" s="129">
        <f t="shared" si="3"/>
        <v>-2.2294706479590864E-3</v>
      </c>
      <c r="G17" s="129">
        <f t="shared" si="3"/>
        <v>-3.4153613915185455E-3</v>
      </c>
      <c r="H17" s="129">
        <f t="shared" si="3"/>
        <v>-1.1770173484218771E-3</v>
      </c>
      <c r="I17" s="129">
        <f t="shared" si="3"/>
        <v>-1.1833338354299699E-3</v>
      </c>
      <c r="J17" s="129">
        <f t="shared" si="3"/>
        <v>-1.4353152329164842E-3</v>
      </c>
      <c r="K17" s="129">
        <f t="shared" si="3"/>
        <v>-1.4379351999032897E-3</v>
      </c>
      <c r="L17" s="129">
        <f t="shared" si="3"/>
        <v>-4.7864162989846859E-4</v>
      </c>
      <c r="M17" s="129">
        <f t="shared" si="3"/>
        <v>-4.7979644067333571E-4</v>
      </c>
      <c r="N17" s="129">
        <f t="shared" si="3"/>
        <v>0</v>
      </c>
      <c r="O17" s="129">
        <f t="shared" si="3"/>
        <v>0</v>
      </c>
      <c r="P17" s="129">
        <f t="shared" si="3"/>
        <v>0</v>
      </c>
      <c r="Q17" s="129">
        <f t="shared" si="3"/>
        <v>0</v>
      </c>
      <c r="R17" s="129">
        <f t="shared" si="3"/>
        <v>0</v>
      </c>
      <c r="S17" s="129">
        <f t="shared" si="3"/>
        <v>0</v>
      </c>
      <c r="T17" s="129">
        <f t="shared" si="3"/>
        <v>0</v>
      </c>
      <c r="U17" s="129">
        <f t="shared" si="3"/>
        <v>0</v>
      </c>
      <c r="V17" s="129">
        <f t="shared" si="3"/>
        <v>0</v>
      </c>
      <c r="W17" s="129">
        <f t="shared" si="3"/>
        <v>0</v>
      </c>
      <c r="X17" s="129">
        <f t="shared" si="3"/>
        <v>0</v>
      </c>
      <c r="Y17" s="129">
        <f t="shared" si="3"/>
        <v>0</v>
      </c>
      <c r="Z17" s="129">
        <f t="shared" si="3"/>
        <v>0</v>
      </c>
      <c r="AA17" s="129">
        <f t="shared" si="3"/>
        <v>0</v>
      </c>
      <c r="AB17" s="129">
        <f t="shared" si="3"/>
        <v>0</v>
      </c>
      <c r="AC17" s="129">
        <f t="shared" si="3"/>
        <v>0</v>
      </c>
    </row>
    <row r="18" spans="1:31" s="108" customFormat="1" ht="21" customHeight="1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</row>
    <row r="21" spans="1:31"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</row>
    <row r="22" spans="1:31"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</row>
    <row r="23" spans="1:31"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</row>
    <row r="24" spans="1:31"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</row>
    <row r="46" spans="9:9">
      <c r="I46" s="109">
        <v>1745594</v>
      </c>
    </row>
  </sheetData>
  <mergeCells count="12">
    <mergeCell ref="B17:C17"/>
    <mergeCell ref="G2:J3"/>
    <mergeCell ref="L2:O3"/>
    <mergeCell ref="Q2:T3"/>
    <mergeCell ref="Z2:AC2"/>
    <mergeCell ref="A4:Z4"/>
    <mergeCell ref="B6:B7"/>
    <mergeCell ref="B8:B9"/>
    <mergeCell ref="B11:C11"/>
    <mergeCell ref="B12:C12"/>
    <mergeCell ref="B14:C14"/>
    <mergeCell ref="B15:C15"/>
  </mergeCells>
  <printOptions horizontalCentered="1"/>
  <pageMargins left="0" right="0" top="0.74803149606299213" bottom="0.74803149606299213" header="0.31496062992125984" footer="0.31496062992125984"/>
  <pageSetup paperSize="8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Zał. do uzasad 27.04</vt:lpstr>
      <vt:lpstr>Zał nr 2 do uzasad</vt:lpstr>
      <vt:lpstr>'Zał nr 2 do uzasad'!Obszar_wydruku</vt:lpstr>
      <vt:lpstr>'Zał. do uzasad 27.04'!Obszar_wydruku</vt:lpstr>
      <vt:lpstr>'Zał. do uzasad 27.04'!Tytuły_wydruku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d.gruszczynska</dc:creator>
  <cp:lastModifiedBy>Bieszczad Foremny Elżbieta</cp:lastModifiedBy>
  <cp:lastPrinted>2020-04-17T12:38:19Z</cp:lastPrinted>
  <dcterms:created xsi:type="dcterms:W3CDTF">2010-10-15T07:12:31Z</dcterms:created>
  <dcterms:modified xsi:type="dcterms:W3CDTF">2020-04-20T06:21:50Z</dcterms:modified>
</cp:coreProperties>
</file>